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Ex5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Ex6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charts/chartEx7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Ex8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emer\Documents\buch\aktuell\download\"/>
    </mc:Choice>
  </mc:AlternateContent>
  <xr:revisionPtr revIDLastSave="0" documentId="8_{232E676E-DC29-4FD5-B2FF-085CA7D91D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inhardswald-22-12-10" sheetId="1" r:id="rId1"/>
    <sheet name="MMA-Köln-22-08-27" sheetId="2" r:id="rId2"/>
    <sheet name="Meißen-22-10-11" sheetId="3" r:id="rId3"/>
    <sheet name="peilfehler" sheetId="4" r:id="rId4"/>
    <sheet name="peilwinkel" sheetId="5" r:id="rId5"/>
  </sheets>
  <definedNames>
    <definedName name="_xlchart.v1.0" hidden="1">'reinhardswald-22-12-10'!$K$6</definedName>
    <definedName name="_xlchart.v1.1" hidden="1">'reinhardswald-22-12-10'!$K$7:$K$36</definedName>
    <definedName name="_xlchart.v1.10" hidden="1">'MMA-Köln-22-08-27'!$J$6</definedName>
    <definedName name="_xlchart.v1.11" hidden="1">'MMA-Köln-22-08-27'!$J$7:$J$45</definedName>
    <definedName name="_xlchart.v1.12" hidden="1">'MMA-Köln-22-08-27'!$K$6</definedName>
    <definedName name="_xlchart.v1.13" hidden="1">'MMA-Köln-22-08-27'!$K$7:$K$45</definedName>
    <definedName name="_xlchart.v1.14" hidden="1">'MMA-Köln-22-08-27'!$L$6</definedName>
    <definedName name="_xlchart.v1.15" hidden="1">'MMA-Köln-22-08-27'!$L$7:$L$45</definedName>
    <definedName name="_xlchart.v1.16" hidden="1">'MMA-Köln-22-08-27'!$M$6</definedName>
    <definedName name="_xlchart.v1.17" hidden="1">'MMA-Köln-22-08-27'!$M$7:$M$45</definedName>
    <definedName name="_xlchart.v1.18" hidden="1">'Meißen-22-10-11'!$K$6</definedName>
    <definedName name="_xlchart.v1.19" hidden="1">'Meißen-22-10-11'!$K$7:$K$36</definedName>
    <definedName name="_xlchart.v1.2" hidden="1">'reinhardswald-22-12-10'!$L$6</definedName>
    <definedName name="_xlchart.v1.20" hidden="1">'Meißen-22-10-11'!$L$6</definedName>
    <definedName name="_xlchart.v1.21" hidden="1">'Meißen-22-10-11'!$L$7:$L$36</definedName>
    <definedName name="_xlchart.v1.22" hidden="1">'Meißen-22-10-11'!$M$6</definedName>
    <definedName name="_xlchart.v1.23" hidden="1">'Meißen-22-10-11'!$M$7:$M$36</definedName>
    <definedName name="_xlchart.v1.24" hidden="1">'reinhardswald-22-12-10'!$K$6</definedName>
    <definedName name="_xlchart.v1.25" hidden="1">'reinhardswald-22-12-10'!$K$7:$K$36</definedName>
    <definedName name="_xlchart.v1.26" hidden="1">'reinhardswald-22-12-10'!$L$6</definedName>
    <definedName name="_xlchart.v1.27" hidden="1">'reinhardswald-22-12-10'!$L$7:$L$36</definedName>
    <definedName name="_xlchart.v1.28" hidden="1">'reinhardswald-22-12-10'!$M$6</definedName>
    <definedName name="_xlchart.v1.29" hidden="1">'reinhardswald-22-12-10'!$M$7:$M$36</definedName>
    <definedName name="_xlchart.v1.3" hidden="1">'reinhardswald-22-12-10'!$L$7:$L$36</definedName>
    <definedName name="_xlchart.v1.30" hidden="1">'MMA-Köln-22-08-27'!$K$6</definedName>
    <definedName name="_xlchart.v1.31" hidden="1">'MMA-Köln-22-08-27'!$K$7:$K$45</definedName>
    <definedName name="_xlchart.v1.32" hidden="1">'MMA-Köln-22-08-27'!$L$6</definedName>
    <definedName name="_xlchart.v1.33" hidden="1">'MMA-Köln-22-08-27'!$L$7:$L$45</definedName>
    <definedName name="_xlchart.v1.34" hidden="1">'MMA-Köln-22-08-27'!$M$6</definedName>
    <definedName name="_xlchart.v1.35" hidden="1">'MMA-Köln-22-08-27'!$M$7:$M$45</definedName>
    <definedName name="_xlchart.v1.36" hidden="1">'Meißen-22-10-11'!$K$6</definedName>
    <definedName name="_xlchart.v1.37" hidden="1">'Meißen-22-10-11'!$K$7:$K$36</definedName>
    <definedName name="_xlchart.v1.38" hidden="1">'Meißen-22-10-11'!$L$6</definedName>
    <definedName name="_xlchart.v1.39" hidden="1">'Meißen-22-10-11'!$L$7:$L$36</definedName>
    <definedName name="_xlchart.v1.4" hidden="1">'reinhardswald-22-12-10'!$M$6</definedName>
    <definedName name="_xlchart.v1.40" hidden="1">'Meißen-22-10-11'!$M$6</definedName>
    <definedName name="_xlchart.v1.41" hidden="1">'Meißen-22-10-11'!$M$7:$M$36</definedName>
    <definedName name="_xlchart.v1.42" hidden="1">peilwinkel!$B$1</definedName>
    <definedName name="_xlchart.v1.43" hidden="1">peilwinkel!$B$2:$B$80</definedName>
    <definedName name="_xlchart.v1.5" hidden="1">'reinhardswald-22-12-10'!$M$7:$M$36</definedName>
    <definedName name="_xlchart.v1.6" hidden="1">'MMA-Köln-22-08-27'!$H$6</definedName>
    <definedName name="_xlchart.v1.7" hidden="1">'MMA-Köln-22-08-27'!$H$7:$H$45</definedName>
    <definedName name="_xlchart.v1.8" hidden="1">'MMA-Köln-22-08-27'!$I$6</definedName>
    <definedName name="_xlchart.v1.9" hidden="1">'MMA-Köln-22-08-27'!$I$7:$I$45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2" i="5" l="1"/>
  <c r="B73" i="5"/>
  <c r="B74" i="5"/>
  <c r="B75" i="5"/>
  <c r="B76" i="5"/>
  <c r="B77" i="5"/>
  <c r="B78" i="5"/>
  <c r="B79" i="5"/>
  <c r="B80" i="5"/>
  <c r="B71" i="5"/>
  <c r="B68" i="5"/>
  <c r="B69" i="5"/>
  <c r="B70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32" i="5"/>
  <c r="B2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1" i="5"/>
  <c r="G10" i="3"/>
  <c r="H10" i="3" s="1"/>
  <c r="G11" i="3"/>
  <c r="H11" i="3" s="1"/>
  <c r="J11" i="3" s="1"/>
  <c r="I11" i="3"/>
  <c r="G12" i="3"/>
  <c r="H12" i="3" s="1"/>
  <c r="G13" i="3"/>
  <c r="H13" i="3" s="1"/>
  <c r="J13" i="3" s="1"/>
  <c r="I13" i="3"/>
  <c r="G14" i="3"/>
  <c r="H14" i="3" s="1"/>
  <c r="G15" i="3"/>
  <c r="H15" i="3" s="1"/>
  <c r="J15" i="3" s="1"/>
  <c r="I15" i="3"/>
  <c r="G16" i="3"/>
  <c r="H16" i="3" s="1"/>
  <c r="G9" i="3"/>
  <c r="I9" i="3" s="1"/>
  <c r="G8" i="3"/>
  <c r="I8" i="3" s="1"/>
  <c r="G7" i="3"/>
  <c r="I7" i="3" s="1"/>
  <c r="G14" i="1"/>
  <c r="I14" i="1" s="1"/>
  <c r="H14" i="1"/>
  <c r="J14" i="1" s="1"/>
  <c r="G15" i="1"/>
  <c r="H15" i="1" s="1"/>
  <c r="G16" i="1"/>
  <c r="I16" i="1" s="1"/>
  <c r="H16" i="1"/>
  <c r="J16" i="1" s="1"/>
  <c r="G17" i="1"/>
  <c r="H17" i="1" s="1"/>
  <c r="G18" i="1"/>
  <c r="I18" i="1" s="1"/>
  <c r="H18" i="1"/>
  <c r="G19" i="1"/>
  <c r="H19" i="1" s="1"/>
  <c r="G20" i="1"/>
  <c r="I20" i="1" s="1"/>
  <c r="H20" i="1"/>
  <c r="J20" i="1" s="1"/>
  <c r="G21" i="1"/>
  <c r="H21" i="1" s="1"/>
  <c r="G22" i="1"/>
  <c r="I22" i="1" s="1"/>
  <c r="H22" i="1"/>
  <c r="J22" i="1" s="1"/>
  <c r="G23" i="1"/>
  <c r="H23" i="1" s="1"/>
  <c r="G24" i="1"/>
  <c r="I24" i="1" s="1"/>
  <c r="H24" i="1"/>
  <c r="J24" i="1" s="1"/>
  <c r="G25" i="1"/>
  <c r="H25" i="1" s="1"/>
  <c r="G26" i="1"/>
  <c r="I26" i="1" s="1"/>
  <c r="H26" i="1"/>
  <c r="G27" i="1"/>
  <c r="H27" i="1" s="1"/>
  <c r="G28" i="1"/>
  <c r="I28" i="1" s="1"/>
  <c r="H28" i="1"/>
  <c r="J28" i="1" s="1"/>
  <c r="G29" i="1"/>
  <c r="H29" i="1" s="1"/>
  <c r="G30" i="1"/>
  <c r="I30" i="1" s="1"/>
  <c r="H30" i="1"/>
  <c r="J30" i="1" s="1"/>
  <c r="G31" i="1"/>
  <c r="H31" i="1" s="1"/>
  <c r="G32" i="1"/>
  <c r="I32" i="1" s="1"/>
  <c r="H32" i="1"/>
  <c r="J32" i="1" s="1"/>
  <c r="G33" i="1"/>
  <c r="H33" i="1" s="1"/>
  <c r="G34" i="1"/>
  <c r="I34" i="1" s="1"/>
  <c r="H34" i="1"/>
  <c r="G35" i="1"/>
  <c r="H35" i="1" s="1"/>
  <c r="G36" i="1"/>
  <c r="I36" i="1" s="1"/>
  <c r="H36" i="1"/>
  <c r="J36" i="1" s="1"/>
  <c r="G8" i="1"/>
  <c r="H8" i="1"/>
  <c r="I8" i="1"/>
  <c r="J8" i="1" s="1"/>
  <c r="G9" i="1"/>
  <c r="H9" i="1" s="1"/>
  <c r="J9" i="1" s="1"/>
  <c r="I9" i="1"/>
  <c r="G10" i="1"/>
  <c r="H10" i="1"/>
  <c r="I10" i="1"/>
  <c r="J10" i="1" s="1"/>
  <c r="G11" i="1"/>
  <c r="H11" i="1"/>
  <c r="I11" i="1"/>
  <c r="J11" i="1"/>
  <c r="G12" i="1"/>
  <c r="H12" i="1"/>
  <c r="I12" i="1"/>
  <c r="J12" i="1" s="1"/>
  <c r="G13" i="1"/>
  <c r="H13" i="1"/>
  <c r="I13" i="1"/>
  <c r="J13" i="1"/>
  <c r="I7" i="1"/>
  <c r="G7" i="1"/>
  <c r="H7" i="1" s="1"/>
  <c r="J7" i="1" s="1"/>
  <c r="G9" i="2"/>
  <c r="H9" i="2" s="1"/>
  <c r="G10" i="2"/>
  <c r="H10" i="2" s="1"/>
  <c r="I10" i="2"/>
  <c r="G11" i="2"/>
  <c r="H11" i="2"/>
  <c r="I11" i="2"/>
  <c r="G12" i="2"/>
  <c r="H12" i="2" s="1"/>
  <c r="G13" i="2"/>
  <c r="H13" i="2"/>
  <c r="I13" i="2"/>
  <c r="G14" i="2"/>
  <c r="H14" i="2" s="1"/>
  <c r="G15" i="2"/>
  <c r="I15" i="2" s="1"/>
  <c r="H15" i="2"/>
  <c r="G16" i="2"/>
  <c r="H16" i="2"/>
  <c r="I16" i="2"/>
  <c r="G17" i="2"/>
  <c r="H17" i="2" s="1"/>
  <c r="G18" i="2"/>
  <c r="H18" i="2" s="1"/>
  <c r="I18" i="2"/>
  <c r="G19" i="2"/>
  <c r="H19" i="2"/>
  <c r="I19" i="2"/>
  <c r="G20" i="2"/>
  <c r="H20" i="2" s="1"/>
  <c r="G21" i="2"/>
  <c r="H21" i="2"/>
  <c r="I21" i="2"/>
  <c r="G22" i="2"/>
  <c r="H22" i="2" s="1"/>
  <c r="G23" i="2"/>
  <c r="I23" i="2" s="1"/>
  <c r="H23" i="2"/>
  <c r="G24" i="2"/>
  <c r="H24" i="2"/>
  <c r="I24" i="2"/>
  <c r="G25" i="2"/>
  <c r="H25" i="2" s="1"/>
  <c r="G26" i="2"/>
  <c r="H26" i="2" s="1"/>
  <c r="I26" i="2"/>
  <c r="G27" i="2"/>
  <c r="H27" i="2"/>
  <c r="I27" i="2"/>
  <c r="G28" i="2"/>
  <c r="H28" i="2" s="1"/>
  <c r="G29" i="2"/>
  <c r="H29" i="2"/>
  <c r="I29" i="2"/>
  <c r="G30" i="2"/>
  <c r="I30" i="2" s="1"/>
  <c r="H30" i="2"/>
  <c r="G31" i="2"/>
  <c r="I31" i="2" s="1"/>
  <c r="H31" i="2"/>
  <c r="G32" i="2"/>
  <c r="H32" i="2"/>
  <c r="I32" i="2"/>
  <c r="G33" i="2"/>
  <c r="H33" i="2" s="1"/>
  <c r="G34" i="2"/>
  <c r="H34" i="2" s="1"/>
  <c r="I34" i="2"/>
  <c r="G35" i="2"/>
  <c r="H35" i="2"/>
  <c r="I35" i="2"/>
  <c r="G36" i="2"/>
  <c r="H36" i="2" s="1"/>
  <c r="G37" i="2"/>
  <c r="H37" i="2"/>
  <c r="I37" i="2"/>
  <c r="G38" i="2"/>
  <c r="I38" i="2" s="1"/>
  <c r="H38" i="2"/>
  <c r="G39" i="2"/>
  <c r="I39" i="2" s="1"/>
  <c r="H39" i="2"/>
  <c r="G40" i="2"/>
  <c r="H40" i="2"/>
  <c r="I40" i="2"/>
  <c r="G41" i="2"/>
  <c r="H41" i="2" s="1"/>
  <c r="G42" i="2"/>
  <c r="H42" i="2" s="1"/>
  <c r="G43" i="2"/>
  <c r="H43" i="2"/>
  <c r="I43" i="2"/>
  <c r="G44" i="2"/>
  <c r="H44" i="2" s="1"/>
  <c r="G45" i="2"/>
  <c r="H45" i="2"/>
  <c r="I45" i="2"/>
  <c r="G8" i="2"/>
  <c r="H8" i="2"/>
  <c r="I8" i="2"/>
  <c r="I7" i="2"/>
  <c r="H7" i="2"/>
  <c r="G7" i="2"/>
  <c r="J12" i="3" l="1"/>
  <c r="J16" i="3"/>
  <c r="I16" i="3"/>
  <c r="L16" i="3" s="1"/>
  <c r="I14" i="3"/>
  <c r="J14" i="3" s="1"/>
  <c r="I12" i="3"/>
  <c r="I10" i="3"/>
  <c r="J10" i="3" s="1"/>
  <c r="H7" i="3"/>
  <c r="J7" i="3" s="1"/>
  <c r="H9" i="3"/>
  <c r="J9" i="3" s="1"/>
  <c r="H8" i="3"/>
  <c r="J8" i="3" s="1"/>
  <c r="J35" i="1"/>
  <c r="J19" i="1"/>
  <c r="J34" i="1"/>
  <c r="J18" i="1"/>
  <c r="J33" i="1"/>
  <c r="J17" i="1"/>
  <c r="J26" i="1"/>
  <c r="I33" i="1"/>
  <c r="I29" i="1"/>
  <c r="J29" i="1" s="1"/>
  <c r="I25" i="1"/>
  <c r="J25" i="1" s="1"/>
  <c r="I23" i="1"/>
  <c r="J23" i="1" s="1"/>
  <c r="I21" i="1"/>
  <c r="J21" i="1" s="1"/>
  <c r="I17" i="1"/>
  <c r="I15" i="1"/>
  <c r="J15" i="1" s="1"/>
  <c r="I35" i="1"/>
  <c r="I31" i="1"/>
  <c r="J31" i="1" s="1"/>
  <c r="I27" i="1"/>
  <c r="J27" i="1" s="1"/>
  <c r="I19" i="1"/>
  <c r="I42" i="2"/>
  <c r="I36" i="2"/>
  <c r="I28" i="2"/>
  <c r="I20" i="2"/>
  <c r="I12" i="2"/>
  <c r="I44" i="2"/>
  <c r="I41" i="2"/>
  <c r="I33" i="2"/>
  <c r="I25" i="2"/>
  <c r="I17" i="2"/>
  <c r="I9" i="2"/>
  <c r="I22" i="2"/>
  <c r="I14" i="2"/>
  <c r="L15" i="3"/>
  <c r="K15" i="3"/>
  <c r="L14" i="3"/>
  <c r="G5" i="3"/>
  <c r="L11" i="3"/>
  <c r="K11" i="3"/>
  <c r="L10" i="3"/>
  <c r="L9" i="3"/>
  <c r="L8" i="3"/>
  <c r="L7" i="3"/>
  <c r="F5" i="3"/>
  <c r="E5" i="3"/>
  <c r="D5" i="3"/>
  <c r="C5" i="3"/>
  <c r="E2" i="3"/>
  <c r="D2" i="3"/>
  <c r="D2" i="2"/>
  <c r="L37" i="2"/>
  <c r="J38" i="2"/>
  <c r="L38" i="2"/>
  <c r="K39" i="2"/>
  <c r="J39" i="2"/>
  <c r="L40" i="2"/>
  <c r="K41" i="2"/>
  <c r="J43" i="2"/>
  <c r="L43" i="2"/>
  <c r="L45" i="2"/>
  <c r="J45" i="2"/>
  <c r="L33" i="2"/>
  <c r="L32" i="2"/>
  <c r="L25" i="2"/>
  <c r="L24" i="2"/>
  <c r="L22" i="2"/>
  <c r="J22" i="2"/>
  <c r="L20" i="2"/>
  <c r="L17" i="2"/>
  <c r="L16" i="2"/>
  <c r="L12" i="2"/>
  <c r="L11" i="2"/>
  <c r="L9" i="2"/>
  <c r="F5" i="2"/>
  <c r="E5" i="2"/>
  <c r="D5" i="2"/>
  <c r="C5" i="2"/>
  <c r="E2" i="2"/>
  <c r="I2" i="3" l="1"/>
  <c r="I1" i="3" s="1"/>
  <c r="K8" i="3"/>
  <c r="K16" i="3"/>
  <c r="M16" i="3"/>
  <c r="M8" i="3"/>
  <c r="L12" i="3"/>
  <c r="L5" i="3" s="1"/>
  <c r="K7" i="3"/>
  <c r="K14" i="3"/>
  <c r="K12" i="3"/>
  <c r="M15" i="3"/>
  <c r="L13" i="3"/>
  <c r="M11" i="3"/>
  <c r="M38" i="2"/>
  <c r="M39" i="2"/>
  <c r="M43" i="2"/>
  <c r="L14" i="2"/>
  <c r="L39" i="2"/>
  <c r="L8" i="2"/>
  <c r="L15" i="2"/>
  <c r="L29" i="2"/>
  <c r="M45" i="2"/>
  <c r="J44" i="2"/>
  <c r="M44" i="2" s="1"/>
  <c r="K44" i="2"/>
  <c r="L41" i="2"/>
  <c r="J41" i="2"/>
  <c r="M41" i="2" s="1"/>
  <c r="J42" i="2"/>
  <c r="M42" i="2" s="1"/>
  <c r="K42" i="2"/>
  <c r="J40" i="2"/>
  <c r="M40" i="2" s="1"/>
  <c r="K40" i="2"/>
  <c r="J37" i="2"/>
  <c r="M37" i="2" s="1"/>
  <c r="K43" i="2"/>
  <c r="L42" i="2"/>
  <c r="K45" i="2"/>
  <c r="K37" i="2"/>
  <c r="L44" i="2"/>
  <c r="K38" i="2"/>
  <c r="J30" i="2"/>
  <c r="M30" i="2" s="1"/>
  <c r="L23" i="2"/>
  <c r="L30" i="2"/>
  <c r="J14" i="2"/>
  <c r="M14" i="2" s="1"/>
  <c r="L7" i="2"/>
  <c r="L31" i="2"/>
  <c r="K21" i="2"/>
  <c r="K26" i="2"/>
  <c r="J7" i="2"/>
  <c r="K7" i="2"/>
  <c r="K19" i="2"/>
  <c r="K31" i="2"/>
  <c r="J31" i="2"/>
  <c r="M31" i="2" s="1"/>
  <c r="K10" i="2"/>
  <c r="J10" i="2"/>
  <c r="M10" i="2" s="1"/>
  <c r="K34" i="2"/>
  <c r="M22" i="2"/>
  <c r="K23" i="2"/>
  <c r="K35" i="2"/>
  <c r="J15" i="2"/>
  <c r="M15" i="2" s="1"/>
  <c r="K15" i="2"/>
  <c r="K27" i="2"/>
  <c r="J27" i="2"/>
  <c r="M27" i="2" s="1"/>
  <c r="K28" i="2"/>
  <c r="K13" i="2"/>
  <c r="K18" i="2"/>
  <c r="J18" i="2"/>
  <c r="M18" i="2" s="1"/>
  <c r="J36" i="2"/>
  <c r="M36" i="2" s="1"/>
  <c r="K36" i="2"/>
  <c r="K22" i="2"/>
  <c r="L28" i="2"/>
  <c r="K30" i="2"/>
  <c r="L36" i="2"/>
  <c r="L19" i="2"/>
  <c r="L10" i="2"/>
  <c r="L18" i="2"/>
  <c r="L26" i="2"/>
  <c r="L34" i="2"/>
  <c r="L13" i="2"/>
  <c r="L21" i="2"/>
  <c r="K14" i="2"/>
  <c r="L27" i="2"/>
  <c r="L35" i="2"/>
  <c r="G5" i="2"/>
  <c r="I2" i="2" l="1"/>
  <c r="I1" i="2" s="1"/>
  <c r="H2" i="2"/>
  <c r="H1" i="2" s="1"/>
  <c r="M12" i="3"/>
  <c r="M14" i="3"/>
  <c r="M7" i="3"/>
  <c r="J2" i="3" s="1"/>
  <c r="J1" i="3" s="1"/>
  <c r="M13" i="3"/>
  <c r="K13" i="3"/>
  <c r="M9" i="3"/>
  <c r="H5" i="3"/>
  <c r="K9" i="3"/>
  <c r="I5" i="3"/>
  <c r="K10" i="3"/>
  <c r="H2" i="3" s="1"/>
  <c r="H1" i="3" s="1"/>
  <c r="M10" i="3"/>
  <c r="J35" i="2"/>
  <c r="M35" i="2" s="1"/>
  <c r="J13" i="2"/>
  <c r="M13" i="2" s="1"/>
  <c r="J23" i="2"/>
  <c r="M23" i="2" s="1"/>
  <c r="J19" i="2"/>
  <c r="M19" i="2" s="1"/>
  <c r="L5" i="2"/>
  <c r="J20" i="2"/>
  <c r="M20" i="2" s="1"/>
  <c r="K20" i="2"/>
  <c r="K24" i="2"/>
  <c r="J24" i="2"/>
  <c r="M24" i="2" s="1"/>
  <c r="J9" i="2"/>
  <c r="M9" i="2" s="1"/>
  <c r="K9" i="2"/>
  <c r="K11" i="2"/>
  <c r="J11" i="2"/>
  <c r="M11" i="2" s="1"/>
  <c r="J25" i="2"/>
  <c r="M25" i="2" s="1"/>
  <c r="K25" i="2"/>
  <c r="M7" i="2"/>
  <c r="K16" i="2"/>
  <c r="J16" i="2"/>
  <c r="M16" i="2" s="1"/>
  <c r="J26" i="2"/>
  <c r="M26" i="2" s="1"/>
  <c r="K32" i="2"/>
  <c r="J32" i="2"/>
  <c r="M32" i="2" s="1"/>
  <c r="J17" i="2"/>
  <c r="M17" i="2" s="1"/>
  <c r="K17" i="2"/>
  <c r="J29" i="2"/>
  <c r="M29" i="2" s="1"/>
  <c r="K29" i="2"/>
  <c r="K12" i="2"/>
  <c r="J12" i="2"/>
  <c r="M12" i="2" s="1"/>
  <c r="K8" i="2"/>
  <c r="J8" i="2"/>
  <c r="M8" i="2" s="1"/>
  <c r="I5" i="2"/>
  <c r="J28" i="2"/>
  <c r="M28" i="2" s="1"/>
  <c r="J21" i="2"/>
  <c r="M21" i="2" s="1"/>
  <c r="J33" i="2"/>
  <c r="M33" i="2" s="1"/>
  <c r="K33" i="2"/>
  <c r="J34" i="2"/>
  <c r="M34" i="2" s="1"/>
  <c r="H5" i="2"/>
  <c r="J2" i="2" l="1"/>
  <c r="J1" i="2" s="1"/>
  <c r="J5" i="3"/>
  <c r="K5" i="3"/>
  <c r="M5" i="3"/>
  <c r="K5" i="2"/>
  <c r="J5" i="2"/>
  <c r="M5" i="2"/>
  <c r="L8" i="1"/>
  <c r="K9" i="1"/>
  <c r="K11" i="1"/>
  <c r="L12" i="1"/>
  <c r="K13" i="1"/>
  <c r="K15" i="1"/>
  <c r="L16" i="1"/>
  <c r="K17" i="1"/>
  <c r="K19" i="1"/>
  <c r="L20" i="1"/>
  <c r="K21" i="1"/>
  <c r="K23" i="1"/>
  <c r="L24" i="1"/>
  <c r="K25" i="1"/>
  <c r="K27" i="1"/>
  <c r="L28" i="1"/>
  <c r="K29" i="1"/>
  <c r="K31" i="1"/>
  <c r="L32" i="1"/>
  <c r="K33" i="1"/>
  <c r="K35" i="1"/>
  <c r="L36" i="1"/>
  <c r="D5" i="1"/>
  <c r="E5" i="1"/>
  <c r="F5" i="1"/>
  <c r="C5" i="1"/>
  <c r="D2" i="1"/>
  <c r="E2" i="1" s="1"/>
  <c r="L35" i="1" l="1"/>
  <c r="L19" i="1"/>
  <c r="L11" i="1"/>
  <c r="M30" i="1"/>
  <c r="K30" i="1"/>
  <c r="M14" i="1"/>
  <c r="K14" i="1"/>
  <c r="L34" i="1"/>
  <c r="L26" i="1"/>
  <c r="L14" i="1"/>
  <c r="L10" i="1"/>
  <c r="L23" i="1"/>
  <c r="L18" i="1"/>
  <c r="L31" i="1"/>
  <c r="L15" i="1"/>
  <c r="M34" i="1"/>
  <c r="K34" i="1"/>
  <c r="M22" i="1"/>
  <c r="K22" i="1"/>
  <c r="M18" i="1"/>
  <c r="K18" i="1"/>
  <c r="M10" i="1"/>
  <c r="K10" i="1"/>
  <c r="L30" i="1"/>
  <c r="L22" i="1"/>
  <c r="L33" i="1"/>
  <c r="L25" i="1"/>
  <c r="L21" i="1"/>
  <c r="L13" i="1"/>
  <c r="L9" i="1"/>
  <c r="L27" i="1"/>
  <c r="M26" i="1"/>
  <c r="K26" i="1"/>
  <c r="L29" i="1"/>
  <c r="L17" i="1"/>
  <c r="K7" i="1"/>
  <c r="I5" i="1"/>
  <c r="G5" i="1"/>
  <c r="H5" i="1"/>
  <c r="M35" i="1"/>
  <c r="M31" i="1"/>
  <c r="M27" i="1"/>
  <c r="M23" i="1"/>
  <c r="M19" i="1"/>
  <c r="M15" i="1"/>
  <c r="M11" i="1"/>
  <c r="M33" i="1"/>
  <c r="M29" i="1"/>
  <c r="M25" i="1"/>
  <c r="M21" i="1"/>
  <c r="M17" i="1"/>
  <c r="M13" i="1"/>
  <c r="M9" i="1"/>
  <c r="M12" i="1" l="1"/>
  <c r="K12" i="1"/>
  <c r="M16" i="1"/>
  <c r="K16" i="1"/>
  <c r="M28" i="1"/>
  <c r="K28" i="1"/>
  <c r="M20" i="1"/>
  <c r="K20" i="1"/>
  <c r="M36" i="1"/>
  <c r="K36" i="1"/>
  <c r="M24" i="1"/>
  <c r="K24" i="1"/>
  <c r="M32" i="1"/>
  <c r="K32" i="1"/>
  <c r="H2" i="1"/>
  <c r="H1" i="1" s="1"/>
  <c r="M8" i="1"/>
  <c r="K8" i="1"/>
  <c r="M7" i="1"/>
  <c r="L7" i="1"/>
  <c r="K5" i="1" l="1"/>
  <c r="J5" i="1"/>
  <c r="L5" i="1"/>
  <c r="I2" i="1"/>
  <c r="I1" i="1" s="1"/>
  <c r="M5" i="1"/>
  <c r="J2" i="1"/>
  <c r="J1" i="1" s="1"/>
</calcChain>
</file>

<file path=xl/sharedStrings.xml><?xml version="1.0" encoding="utf-8"?>
<sst xmlns="http://schemas.openxmlformats.org/spreadsheetml/2006/main" count="151" uniqueCount="91">
  <si>
    <t>Name</t>
  </si>
  <si>
    <t>Arm (m)</t>
  </si>
  <si>
    <t>Daumen (m)</t>
  </si>
  <si>
    <t>Miriam</t>
  </si>
  <si>
    <t>Lena</t>
  </si>
  <si>
    <t>Elke</t>
  </si>
  <si>
    <t>Dieter</t>
  </si>
  <si>
    <t>Moritz</t>
  </si>
  <si>
    <t>Lisa</t>
  </si>
  <si>
    <t>Daniel</t>
  </si>
  <si>
    <t>Kristina</t>
  </si>
  <si>
    <t>Norbert</t>
  </si>
  <si>
    <t>Judith</t>
  </si>
  <si>
    <t>Jan Simon</t>
  </si>
  <si>
    <t>Theresa</t>
  </si>
  <si>
    <t>Saskia</t>
  </si>
  <si>
    <t>Nathalie</t>
  </si>
  <si>
    <t>Patrick</t>
  </si>
  <si>
    <t>Steffi</t>
  </si>
  <si>
    <t>Anke</t>
  </si>
  <si>
    <t>Katja</t>
  </si>
  <si>
    <t>Michael</t>
  </si>
  <si>
    <t>Thomas</t>
  </si>
  <si>
    <t>Susanne</t>
  </si>
  <si>
    <t>Andreas</t>
  </si>
  <si>
    <t>Andreas P.</t>
  </si>
  <si>
    <t>Raimund</t>
  </si>
  <si>
    <t>Manfred</t>
  </si>
  <si>
    <t>Petra</t>
  </si>
  <si>
    <t>Christian</t>
  </si>
  <si>
    <t>Christoph</t>
  </si>
  <si>
    <t>Stefan</t>
  </si>
  <si>
    <t>Susanne P.</t>
  </si>
  <si>
    <t>Mittelwerte</t>
  </si>
  <si>
    <t>Messwerte</t>
  </si>
  <si>
    <t>Fehler</t>
  </si>
  <si>
    <t>zu gross -&gt;</t>
  </si>
  <si>
    <t>(m)</t>
  </si>
  <si>
    <t>Seitenlängen</t>
  </si>
  <si>
    <t>Abstand L</t>
  </si>
  <si>
    <t>Abstand K</t>
  </si>
  <si>
    <t>aus Messwerten rekonstruiert</t>
  </si>
  <si>
    <t>Vorgegebenes Blatt (Peilobjekt)</t>
  </si>
  <si>
    <t>Im Reinhardswald systematischer Fehler: Beim Peilen wurde der Arm durch Anwinkeln oft verkürzt</t>
  </si>
  <si>
    <t>Das wurde beim (vorherigen) Vermessen des ausgestreckten Arms nicht berücksichtigt!</t>
  </si>
  <si>
    <t>schöner Fehler! Hat auf das Seitenverhältnis L/K aber keine Auswirkung!</t>
  </si>
  <si>
    <t>Kurze Seite eines A3-Blattes wurde um 2cm beschnitten</t>
  </si>
  <si>
    <t>Wolfgang</t>
  </si>
  <si>
    <t>Heike</t>
  </si>
  <si>
    <t>Anne</t>
  </si>
  <si>
    <t>Thorsten</t>
  </si>
  <si>
    <t>Ralf</t>
  </si>
  <si>
    <t>Sara</t>
  </si>
  <si>
    <t>Udo</t>
  </si>
  <si>
    <t>Stefanie</t>
  </si>
  <si>
    <t>Angela</t>
  </si>
  <si>
    <t>Sophie</t>
  </si>
  <si>
    <t>Felix</t>
  </si>
  <si>
    <t>Luisa</t>
  </si>
  <si>
    <t>Norma</t>
  </si>
  <si>
    <t>Clara</t>
  </si>
  <si>
    <t>Evgeniya</t>
  </si>
  <si>
    <t>Sabrina</t>
  </si>
  <si>
    <t>Sophia</t>
  </si>
  <si>
    <t>Florian</t>
  </si>
  <si>
    <t>Jana</t>
  </si>
  <si>
    <t>Sabine</t>
  </si>
  <si>
    <t>Esther</t>
  </si>
  <si>
    <t>Yeshe</t>
  </si>
  <si>
    <t>Rebekka</t>
  </si>
  <si>
    <t>Annika</t>
  </si>
  <si>
    <t>Volkan</t>
  </si>
  <si>
    <t>NN</t>
  </si>
  <si>
    <t>Vorgegebenes Blatt (DIN A3)</t>
  </si>
  <si>
    <t>Mathe-Mal-Anders Köln: Peilarmlänge wurde während des Peilens gemessen</t>
  </si>
  <si>
    <t>Torsten</t>
  </si>
  <si>
    <t>Karen</t>
  </si>
  <si>
    <t>Stephan</t>
  </si>
  <si>
    <t>Undine</t>
  </si>
  <si>
    <t>Ute</t>
  </si>
  <si>
    <t>Andrea</t>
  </si>
  <si>
    <t>Ines</t>
  </si>
  <si>
    <t>NN1</t>
  </si>
  <si>
    <t>NN2</t>
  </si>
  <si>
    <t>(l)ang</t>
  </si>
  <si>
    <t>(k)urz</t>
  </si>
  <si>
    <t>l/k</t>
  </si>
  <si>
    <t>l</t>
  </si>
  <si>
    <t>k</t>
  </si>
  <si>
    <t>Abweichung signifikant</t>
  </si>
  <si>
    <t>Daumen/Arm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</si>
</sst>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0" borderId="0" xfId="0" applyNumberFormat="1"/>
    <xf numFmtId="166" fontId="0" fillId="0" borderId="1" xfId="1" applyNumberFormat="1" applyFont="1" applyBorder="1" applyAlignment="1">
      <alignment horizontal="center"/>
    </xf>
    <xf numFmtId="166" fontId="0" fillId="0" borderId="0" xfId="1" applyNumberFormat="1" applyFont="1" applyAlignment="1">
      <alignment horizontal="center"/>
    </xf>
    <xf numFmtId="9" fontId="0" fillId="2" borderId="1" xfId="1" applyFont="1" applyFill="1" applyBorder="1" applyAlignment="1">
      <alignment horizontal="center"/>
    </xf>
    <xf numFmtId="9" fontId="0" fillId="3" borderId="1" xfId="1" applyFont="1" applyFill="1" applyBorder="1" applyAlignment="1">
      <alignment horizontal="center"/>
    </xf>
    <xf numFmtId="9" fontId="0" fillId="4" borderId="1" xfId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166" fontId="0" fillId="2" borderId="1" xfId="1" applyNumberFormat="1" applyFont="1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right"/>
    </xf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  <cx:data id="1">
      <cx:numDim type="val">
        <cx:f>_xlchart.v1.3</cx:f>
      </cx:numDim>
    </cx:data>
    <cx:data id="2">
      <cx:numDim type="val">
        <cx:f>_xlchart.v1.5</cx:f>
      </cx:numDim>
    </cx:data>
  </cx:chartData>
  <cx:chart>
    <cx:title pos="t" align="ctr" overlay="0">
      <cx:tx>
        <cx:txData>
          <cx:v>PeilfehlerLange Seite - kurze Seite - Seitenverhältnis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de-DE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Peilfehler</a:t>
          </a:r>
          <a:br>
            <a:rPr lang="de-DE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</a:br>
          <a:r>
            <a:rPr lang="de-DE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Lange Seite - kurze Seite - Seitenverhältnis</a:t>
          </a:r>
        </a:p>
      </cx:txPr>
    </cx:title>
    <cx:plotArea>
      <cx:plotAreaRegion>
        <cx:series layoutId="boxWhisker" uniqueId="{022A5BB4-50AC-4F2C-9D2C-0B19E434C7F6}">
          <cx:tx>
            <cx:txData>
              <cx:f>_xlchart.v1.0</cx:f>
              <cx:v>l</cx:v>
            </cx:txData>
          </cx:tx>
          <cx:spPr>
            <a:solidFill>
              <a:srgbClr val="FFFF00"/>
            </a:solidFill>
            <a:ln>
              <a:solidFill>
                <a:sysClr val="windowText" lastClr="000000"/>
              </a:solidFill>
            </a:ln>
          </cx:spPr>
          <cx:dataId val="0"/>
          <cx:layoutPr>
            <cx:visibility meanLine="1" meanMarker="1" nonoutliers="1" outliers="1"/>
            <cx:statistics quartileMethod="exclusive"/>
          </cx:layoutPr>
        </cx:series>
        <cx:series layoutId="boxWhisker" uniqueId="{9E1546F8-8092-474B-8F4C-3A834736B1E4}">
          <cx:tx>
            <cx:txData>
              <cx:f>_xlchart.v1.2</cx:f>
              <cx:v>k</cx:v>
            </cx:txData>
          </cx:tx>
          <cx:spPr>
            <a:solidFill>
              <a:srgbClr val="92D050"/>
            </a:solidFill>
            <a:ln>
              <a:solidFill>
                <a:schemeClr val="tx1"/>
              </a:solidFill>
            </a:ln>
          </cx:spPr>
          <cx:dataId val="1"/>
          <cx:layoutPr>
            <cx:visibility meanLine="1" meanMarker="1" nonoutliers="1" outliers="1"/>
            <cx:statistics quartileMethod="exclusive"/>
          </cx:layoutPr>
        </cx:series>
        <cx:series layoutId="boxWhisker" uniqueId="{641B9E34-26EC-4915-A3E9-4FAA57CB61F1}">
          <cx:tx>
            <cx:txData>
              <cx:f>_xlchart.v1.4</cx:f>
              <cx:v>l/k</cx:v>
            </cx:txData>
          </cx:tx>
          <cx:spPr>
            <a:solidFill>
              <a:srgbClr val="00B0F0"/>
            </a:solidFill>
            <a:ln>
              <a:solidFill>
                <a:sysClr val="windowText" lastClr="000000"/>
              </a:solidFill>
            </a:ln>
          </cx:spPr>
          <cx:dataId val="2"/>
          <cx:layoutPr>
            <cx:visibility meanLine="1" meanMarker="1" nonoutliers="1" outliers="1"/>
            <cx:statistics quartileMethod="exclusive"/>
          </cx:layoutPr>
        </cx:series>
      </cx:plotAreaRegion>
      <cx:axis id="0" hidden="1">
        <cx:catScaling gapWidth="0.150000006"/>
        <cx:tickLabels/>
      </cx:axis>
      <cx:axis id="1">
        <cx:valScaling/>
        <cx:majorGridlines/>
        <cx:tickLabels/>
      </cx:axis>
    </cx:plotArea>
    <cx:legend pos="b" align="ctr" overlay="0"/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_xlchart.v1.13</cx:f>
      </cx:numDim>
    </cx:data>
    <cx:data id="1">
      <cx:numDim type="val">
        <cx:f>_xlchart.v1.15</cx:f>
      </cx:numDim>
    </cx:data>
    <cx:data id="2">
      <cx:numDim type="val">
        <cx:f>_xlchart.v1.17</cx:f>
      </cx:numDim>
    </cx:data>
  </cx:chartData>
  <cx:chart>
    <cx:title pos="t" align="ctr" overlay="0">
      <cx:tx>
        <cx:txData>
          <cx:v>PeilfehlerLange Seite - kurze Seite - Seitenverhältnis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de-DE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Peilfehler</a:t>
          </a:r>
          <a:br>
            <a:rPr lang="de-DE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</a:br>
          <a:r>
            <a:rPr lang="de-DE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Lange Seite - kurze Seite - Seitenverhältnis</a:t>
          </a:r>
        </a:p>
      </cx:txPr>
    </cx:title>
    <cx:plotArea>
      <cx:plotAreaRegion>
        <cx:series layoutId="boxWhisker" uniqueId="{E6611E24-ED0E-44AA-85B9-36B7CDBF74C5}">
          <cx:tx>
            <cx:txData>
              <cx:f>_xlchart.v1.12</cx:f>
              <cx:v>l</cx:v>
            </cx:txData>
          </cx:tx>
          <cx:spPr>
            <a:solidFill>
              <a:srgbClr val="FFFF00"/>
            </a:solidFill>
            <a:ln>
              <a:solidFill>
                <a:sysClr val="windowText" lastClr="000000"/>
              </a:solidFill>
            </a:ln>
          </cx:spPr>
          <cx:dataId val="0"/>
          <cx:layoutPr>
            <cx:visibility meanLine="1" outliers="1"/>
            <cx:statistics quartileMethod="exclusive"/>
          </cx:layoutPr>
        </cx:series>
        <cx:series layoutId="boxWhisker" uniqueId="{217D5024-131B-4581-A087-ACBA8B3A59A3}">
          <cx:tx>
            <cx:txData>
              <cx:f>_xlchart.v1.14</cx:f>
              <cx:v>k</cx:v>
            </cx:txData>
          </cx:tx>
          <cx:spPr>
            <a:solidFill>
              <a:srgbClr val="92D050"/>
            </a:solidFill>
          </cx:spPr>
          <cx:dataId val="1"/>
          <cx:layoutPr>
            <cx:statistics quartileMethod="exclusive"/>
          </cx:layoutPr>
        </cx:series>
        <cx:series layoutId="boxWhisker" uniqueId="{F2DC382B-542C-4398-9F56-DE27AE7FB861}">
          <cx:tx>
            <cx:txData>
              <cx:f>_xlchart.v1.16</cx:f>
              <cx:v>l/k</cx:v>
            </cx:txData>
          </cx:tx>
          <cx:spPr>
            <a:solidFill>
              <a:srgbClr val="00B0F0"/>
            </a:solidFill>
          </cx:spPr>
          <cx:dataId val="2"/>
          <cx:layoutPr>
            <cx:statistics quartileMethod="exclusive"/>
          </cx:layoutPr>
        </cx:series>
      </cx:plotAreaRegion>
      <cx:axis id="0" hidden="1">
        <cx:catScaling gapWidth="0.150000006"/>
        <cx:tickLabels/>
      </cx:axis>
      <cx:axis id="1">
        <cx:valScaling/>
        <cx:majorGridlines/>
        <cx:tickLabels/>
      </cx:axis>
    </cx:plotArea>
    <cx:legend pos="b" align="ctr" overlay="0"/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_xlchart.v1.7</cx:f>
      </cx:numDim>
    </cx:data>
    <cx:data id="1">
      <cx:numDim type="val">
        <cx:f>_xlchart.v1.9</cx:f>
      </cx:numDim>
    </cx:data>
    <cx:data id="2">
      <cx:numDim type="val">
        <cx:f>_xlchart.v1.11</cx:f>
      </cx:numDim>
    </cx:data>
  </cx:chartData>
  <cx:chart>
    <cx:title pos="t" align="ctr" overlay="0">
      <cx:tx>
        <cx:txData>
          <cx:v>DIN A3: Lange Seite - kurze Seite - Seitenverhältnis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de-DE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DIN A3: Lange Seite - kurze Seite - Seitenverhältnis</a:t>
          </a:r>
        </a:p>
      </cx:txPr>
    </cx:title>
    <cx:plotArea>
      <cx:plotAreaRegion>
        <cx:series layoutId="boxWhisker" uniqueId="{ABDCA0C3-F8A4-45E7-9CEE-DDD8BBBB974C}">
          <cx:tx>
            <cx:txData>
              <cx:f>_xlchart.v1.6</cx:f>
              <cx:v>l</cx:v>
            </cx:txData>
          </cx:tx>
          <cx:spPr>
            <a:solidFill>
              <a:srgbClr val="FFFF00"/>
            </a:solidFill>
          </cx:spPr>
          <cx:dataId val="0"/>
          <cx:layoutPr>
            <cx:statistics quartileMethod="exclusive"/>
          </cx:layoutPr>
        </cx:series>
        <cx:series layoutId="boxWhisker" uniqueId="{D123D7E5-9651-45FE-94BA-924BC40709B4}">
          <cx:tx>
            <cx:txData>
              <cx:f>_xlchart.v1.8</cx:f>
              <cx:v>k</cx:v>
            </cx:txData>
          </cx:tx>
          <cx:spPr>
            <a:solidFill>
              <a:srgbClr val="92D050"/>
            </a:solidFill>
          </cx:spPr>
          <cx:dataId val="1"/>
          <cx:layoutPr>
            <cx:statistics quartileMethod="exclusive"/>
          </cx:layoutPr>
        </cx:series>
        <cx:series layoutId="boxWhisker" uniqueId="{0A719FA8-44D8-45D9-A68B-3FAAB2C965AD}">
          <cx:tx>
            <cx:txData>
              <cx:f>_xlchart.v1.10</cx:f>
              <cx:v>l/k</cx:v>
            </cx:txData>
          </cx:tx>
          <cx:spPr>
            <a:solidFill>
              <a:srgbClr val="00B0F0"/>
            </a:solidFill>
          </cx:spPr>
          <cx:dataId val="2"/>
          <cx:layoutPr>
            <cx:statistics quartileMethod="exclusive"/>
          </cx:layoutPr>
        </cx:series>
      </cx:plotAreaRegion>
      <cx:axis id="0" hidden="1">
        <cx:catScaling gapWidth="0.150000006"/>
        <cx:tickLabels/>
      </cx:axis>
      <cx:axis id="1">
        <cx:valScaling max="2"/>
        <cx:majorGridlines/>
        <cx:tickLabels/>
        <cx:numFmt formatCode="0.00" sourceLinked="0"/>
      </cx:axis>
    </cx:plotArea>
    <cx:legend pos="b" align="ctr" overlay="0"/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_xlchart.v1.19</cx:f>
      </cx:numDim>
    </cx:data>
    <cx:data id="1">
      <cx:numDim type="val">
        <cx:f>_xlchart.v1.21</cx:f>
      </cx:numDim>
    </cx:data>
    <cx:data id="2">
      <cx:numDim type="val">
        <cx:f>_xlchart.v1.23</cx:f>
      </cx:numDim>
    </cx:data>
  </cx:chartData>
  <cx:chart>
    <cx:title pos="t" align="ctr" overlay="0">
      <cx:tx>
        <cx:txData>
          <cx:v>PeilfehlerLange Seite - kurze Seite - Seitenverhältnis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de-DE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Peilfehler</a:t>
          </a:r>
          <a:br>
            <a:rPr lang="de-DE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</a:br>
          <a:r>
            <a:rPr lang="de-DE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Lange Seite - kurze Seite - Seitenverhältnis</a:t>
          </a:r>
        </a:p>
      </cx:txPr>
    </cx:title>
    <cx:plotArea>
      <cx:plotAreaRegion>
        <cx:series layoutId="boxWhisker" uniqueId="{022A5BB4-50AC-4F2C-9D2C-0B19E434C7F6}">
          <cx:tx>
            <cx:txData>
              <cx:f>_xlchart.v1.18</cx:f>
              <cx:v>l</cx:v>
            </cx:txData>
          </cx:tx>
          <cx:spPr>
            <a:solidFill>
              <a:srgbClr val="FFFF00"/>
            </a:solidFill>
            <a:ln>
              <a:solidFill>
                <a:sysClr val="windowText" lastClr="000000"/>
              </a:solidFill>
            </a:ln>
          </cx:spPr>
          <cx:dataId val="0"/>
          <cx:layoutPr>
            <cx:visibility meanLine="1" meanMarker="1" nonoutliers="1" outliers="1"/>
            <cx:statistics quartileMethod="exclusive"/>
          </cx:layoutPr>
        </cx:series>
        <cx:series layoutId="boxWhisker" uniqueId="{9E1546F8-8092-474B-8F4C-3A834736B1E4}">
          <cx:tx>
            <cx:txData>
              <cx:f>_xlchart.v1.20</cx:f>
              <cx:v>k</cx:v>
            </cx:txData>
          </cx:tx>
          <cx:spPr>
            <a:solidFill>
              <a:srgbClr val="92D050"/>
            </a:solidFill>
            <a:ln>
              <a:solidFill>
                <a:schemeClr val="tx1"/>
              </a:solidFill>
            </a:ln>
          </cx:spPr>
          <cx:dataId val="1"/>
          <cx:layoutPr>
            <cx:visibility meanLine="1" meanMarker="1" nonoutliers="1" outliers="1"/>
            <cx:statistics quartileMethod="exclusive"/>
          </cx:layoutPr>
        </cx:series>
        <cx:series layoutId="boxWhisker" uniqueId="{641B9E34-26EC-4915-A3E9-4FAA57CB61F1}">
          <cx:tx>
            <cx:txData>
              <cx:f>_xlchart.v1.22</cx:f>
              <cx:v>l/k</cx:v>
            </cx:txData>
          </cx:tx>
          <cx:spPr>
            <a:solidFill>
              <a:srgbClr val="00B0F0"/>
            </a:solidFill>
            <a:ln>
              <a:solidFill>
                <a:sysClr val="windowText" lastClr="000000"/>
              </a:solidFill>
            </a:ln>
          </cx:spPr>
          <cx:dataId val="2"/>
          <cx:layoutPr>
            <cx:visibility meanLine="1" meanMarker="1" nonoutliers="1" outliers="1"/>
            <cx:statistics quartileMethod="exclusive"/>
          </cx:layoutPr>
        </cx:series>
      </cx:plotAreaRegion>
      <cx:axis id="0" hidden="1">
        <cx:catScaling gapWidth="0.150000006"/>
        <cx:tickLabels/>
      </cx:axis>
      <cx:axis id="1">
        <cx:valScaling/>
        <cx:majorGridlines/>
        <cx:tickLabels/>
      </cx:axis>
    </cx:plotArea>
    <cx:legend pos="b" align="ctr" overlay="0"/>
  </cx:chart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_xlchart.v1.25</cx:f>
      </cx:numDim>
    </cx:data>
    <cx:data id="1">
      <cx:numDim type="val">
        <cx:f>_xlchart.v1.27</cx:f>
      </cx:numDim>
    </cx:data>
    <cx:data id="2">
      <cx:numDim type="val">
        <cx:f>_xlchart.v1.29</cx:f>
      </cx:numDim>
    </cx:data>
  </cx:chartData>
  <cx:chart>
    <cx:title pos="t" align="ctr" overlay="0">
      <cx:tx>
        <cx:txData>
          <cx:v>PeilfehlerLange Seite - kurze Seite - Seitenverhältnis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de-DE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Peilfehler</a:t>
          </a:r>
          <a:br>
            <a:rPr lang="de-DE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</a:br>
          <a:r>
            <a:rPr lang="de-DE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Lange Seite - kurze Seite - Seitenverhältnis</a:t>
          </a:r>
        </a:p>
      </cx:txPr>
    </cx:title>
    <cx:plotArea>
      <cx:plotAreaRegion>
        <cx:series layoutId="boxWhisker" uniqueId="{022A5BB4-50AC-4F2C-9D2C-0B19E434C7F6}">
          <cx:tx>
            <cx:txData>
              <cx:f>_xlchart.v1.24</cx:f>
              <cx:v>l</cx:v>
            </cx:txData>
          </cx:tx>
          <cx:spPr>
            <a:solidFill>
              <a:srgbClr val="FFFF00"/>
            </a:solidFill>
            <a:ln>
              <a:solidFill>
                <a:sysClr val="windowText" lastClr="000000"/>
              </a:solidFill>
            </a:ln>
          </cx:spPr>
          <cx:dataId val="0"/>
          <cx:layoutPr>
            <cx:visibility meanLine="1" meanMarker="1" nonoutliers="1" outliers="1"/>
            <cx:statistics quartileMethod="exclusive"/>
          </cx:layoutPr>
        </cx:series>
        <cx:series layoutId="boxWhisker" uniqueId="{9E1546F8-8092-474B-8F4C-3A834736B1E4}">
          <cx:tx>
            <cx:txData>
              <cx:f>_xlchart.v1.26</cx:f>
              <cx:v>k</cx:v>
            </cx:txData>
          </cx:tx>
          <cx:spPr>
            <a:solidFill>
              <a:srgbClr val="92D050"/>
            </a:solidFill>
            <a:ln>
              <a:solidFill>
                <a:schemeClr val="tx1"/>
              </a:solidFill>
            </a:ln>
          </cx:spPr>
          <cx:dataId val="1"/>
          <cx:layoutPr>
            <cx:visibility meanLine="1" meanMarker="1" nonoutliers="1" outliers="1"/>
            <cx:statistics quartileMethod="exclusive"/>
          </cx:layoutPr>
        </cx:series>
        <cx:series layoutId="boxWhisker" uniqueId="{641B9E34-26EC-4915-A3E9-4FAA57CB61F1}">
          <cx:tx>
            <cx:txData>
              <cx:f>_xlchart.v1.28</cx:f>
              <cx:v>l/k</cx:v>
            </cx:txData>
          </cx:tx>
          <cx:spPr>
            <a:solidFill>
              <a:srgbClr val="00B0F0"/>
            </a:solidFill>
            <a:ln>
              <a:solidFill>
                <a:sysClr val="windowText" lastClr="000000"/>
              </a:solidFill>
            </a:ln>
          </cx:spPr>
          <cx:dataId val="2"/>
          <cx:layoutPr>
            <cx:visibility meanLine="1" meanMarker="1" nonoutliers="1" outliers="1"/>
            <cx:statistics quartileMethod="exclusive"/>
          </cx:layoutPr>
        </cx:series>
      </cx:plotAreaRegion>
      <cx:axis id="0" hidden="1">
        <cx:catScaling gapWidth="0.150000006"/>
        <cx:tickLabels/>
      </cx:axis>
      <cx:axis id="1">
        <cx:valScaling max="0.80000000000000004" min="-0.60000000000000009"/>
        <cx:majorGridlines/>
        <cx:tickLabels/>
        <cx:numFmt formatCode="0%" sourceLinked="0"/>
      </cx:axis>
    </cx:plotArea>
    <cx:legend pos="b" align="ctr" overlay="0"/>
  </cx:chart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_xlchart.v1.31</cx:f>
      </cx:numDim>
    </cx:data>
    <cx:data id="1">
      <cx:numDim type="val">
        <cx:f>_xlchart.v1.33</cx:f>
      </cx:numDim>
    </cx:data>
    <cx:data id="2">
      <cx:numDim type="val">
        <cx:f>_xlchart.v1.35</cx:f>
      </cx:numDim>
    </cx:data>
  </cx:chartData>
  <cx:chart>
    <cx:title pos="t" align="ctr" overlay="0">
      <cx:tx>
        <cx:txData>
          <cx:v>PeilfehlerLange Seite - kurze Seite - Seitenverhältnis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de-DE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Peilfehler</a:t>
          </a:r>
          <a:br>
            <a:rPr lang="de-DE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</a:br>
          <a:r>
            <a:rPr lang="de-DE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Lange Seite - kurze Seite - Seitenverhältnis</a:t>
          </a:r>
        </a:p>
      </cx:txPr>
    </cx:title>
    <cx:plotArea>
      <cx:plotAreaRegion>
        <cx:series layoutId="boxWhisker" uniqueId="{E6611E24-ED0E-44AA-85B9-36B7CDBF74C5}">
          <cx:tx>
            <cx:txData>
              <cx:f>_xlchart.v1.30</cx:f>
              <cx:v>l</cx:v>
            </cx:txData>
          </cx:tx>
          <cx:spPr>
            <a:solidFill>
              <a:srgbClr val="FFFF00"/>
            </a:solidFill>
            <a:ln>
              <a:solidFill>
                <a:sysClr val="windowText" lastClr="000000"/>
              </a:solidFill>
            </a:ln>
          </cx:spPr>
          <cx:dataId val="0"/>
          <cx:layoutPr>
            <cx:visibility meanLine="1" outliers="1"/>
            <cx:statistics quartileMethod="exclusive"/>
          </cx:layoutPr>
        </cx:series>
        <cx:series layoutId="boxWhisker" uniqueId="{217D5024-131B-4581-A087-ACBA8B3A59A3}">
          <cx:tx>
            <cx:txData>
              <cx:f>_xlchart.v1.32</cx:f>
              <cx:v>k</cx:v>
            </cx:txData>
          </cx:tx>
          <cx:spPr>
            <a:solidFill>
              <a:srgbClr val="92D050"/>
            </a:solidFill>
          </cx:spPr>
          <cx:dataId val="1"/>
          <cx:layoutPr>
            <cx:statistics quartileMethod="exclusive"/>
          </cx:layoutPr>
        </cx:series>
        <cx:series layoutId="boxWhisker" uniqueId="{F2DC382B-542C-4398-9F56-DE27AE7FB861}">
          <cx:tx>
            <cx:txData>
              <cx:f>_xlchart.v1.34</cx:f>
              <cx:v>l/k</cx:v>
            </cx:txData>
          </cx:tx>
          <cx:spPr>
            <a:solidFill>
              <a:srgbClr val="00B0F0"/>
            </a:solidFill>
          </cx:spPr>
          <cx:dataId val="2"/>
          <cx:layoutPr>
            <cx:statistics quartileMethod="exclusive"/>
          </cx:layoutPr>
        </cx:series>
      </cx:plotAreaRegion>
      <cx:axis id="0" hidden="1">
        <cx:catScaling gapWidth="0.150000006"/>
        <cx:tickLabels/>
      </cx:axis>
      <cx:axis id="1">
        <cx:valScaling max="0.80000000000000004"/>
        <cx:majorGridlines/>
        <cx:tickLabels/>
        <cx:numFmt formatCode="0%" sourceLinked="0"/>
      </cx:axis>
    </cx:plotArea>
    <cx:legend pos="b" align="ctr" overlay="0"/>
  </cx:chart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_xlchart.v1.37</cx:f>
      </cx:numDim>
    </cx:data>
    <cx:data id="1">
      <cx:numDim type="val">
        <cx:f>_xlchart.v1.39</cx:f>
      </cx:numDim>
    </cx:data>
    <cx:data id="2">
      <cx:numDim type="val">
        <cx:f>_xlchart.v1.41</cx:f>
      </cx:numDim>
    </cx:data>
  </cx:chartData>
  <cx:chart>
    <cx:title pos="t" align="ctr" overlay="0">
      <cx:tx>
        <cx:txData>
          <cx:v>PeilfehlerLange Seite - kurze Seite - Seitenverhältnis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de-DE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Peilfehler</a:t>
          </a:r>
          <a:br>
            <a:rPr lang="de-DE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</a:br>
          <a:r>
            <a:rPr lang="de-DE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Lange Seite - kurze Seite - Seitenverhältnis</a:t>
          </a:r>
        </a:p>
      </cx:txPr>
    </cx:title>
    <cx:plotArea>
      <cx:plotAreaRegion>
        <cx:series layoutId="boxWhisker" uniqueId="{022A5BB4-50AC-4F2C-9D2C-0B19E434C7F6}">
          <cx:tx>
            <cx:txData>
              <cx:f>_xlchart.v1.36</cx:f>
              <cx:v>l</cx:v>
            </cx:txData>
          </cx:tx>
          <cx:spPr>
            <a:solidFill>
              <a:srgbClr val="FFFF00"/>
            </a:solidFill>
            <a:ln>
              <a:solidFill>
                <a:sysClr val="windowText" lastClr="000000"/>
              </a:solidFill>
            </a:ln>
          </cx:spPr>
          <cx:dataId val="0"/>
          <cx:layoutPr>
            <cx:visibility meanLine="1" meanMarker="1" nonoutliers="1" outliers="1"/>
            <cx:statistics quartileMethod="exclusive"/>
          </cx:layoutPr>
        </cx:series>
        <cx:series layoutId="boxWhisker" uniqueId="{9E1546F8-8092-474B-8F4C-3A834736B1E4}">
          <cx:tx>
            <cx:txData>
              <cx:f>_xlchart.v1.38</cx:f>
              <cx:v>k</cx:v>
            </cx:txData>
          </cx:tx>
          <cx:spPr>
            <a:solidFill>
              <a:srgbClr val="92D050"/>
            </a:solidFill>
            <a:ln>
              <a:solidFill>
                <a:schemeClr val="tx1"/>
              </a:solidFill>
            </a:ln>
          </cx:spPr>
          <cx:dataId val="1"/>
          <cx:layoutPr>
            <cx:visibility meanLine="1" meanMarker="1" nonoutliers="1" outliers="1"/>
            <cx:statistics quartileMethod="exclusive"/>
          </cx:layoutPr>
        </cx:series>
        <cx:series layoutId="boxWhisker" uniqueId="{641B9E34-26EC-4915-A3E9-4FAA57CB61F1}">
          <cx:tx>
            <cx:txData>
              <cx:f>_xlchart.v1.40</cx:f>
              <cx:v>l/k</cx:v>
            </cx:txData>
          </cx:tx>
          <cx:spPr>
            <a:solidFill>
              <a:srgbClr val="00B0F0"/>
            </a:solidFill>
            <a:ln>
              <a:solidFill>
                <a:sysClr val="windowText" lastClr="000000"/>
              </a:solidFill>
            </a:ln>
          </cx:spPr>
          <cx:dataId val="2"/>
          <cx:layoutPr>
            <cx:visibility meanLine="1" meanMarker="1" nonoutliers="1" outliers="1"/>
            <cx:statistics quartileMethod="exclusive"/>
          </cx:layoutPr>
        </cx:series>
      </cx:plotAreaRegion>
      <cx:axis id="0" hidden="1">
        <cx:catScaling gapWidth="0.150000006"/>
        <cx:tickLabels/>
      </cx:axis>
      <cx:axis id="1">
        <cx:valScaling max="0.80000000000000004" min="-0.60000000000000009"/>
        <cx:majorGridlines/>
        <cx:tickLabels/>
        <cx:numFmt formatCode="0%" sourceLinked="0"/>
      </cx:axis>
    </cx:plotArea>
    <cx:legend pos="b" align="ctr" overlay="0"/>
  </cx:chart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_xlchart.v1.43</cx:f>
      </cx:numDim>
    </cx:data>
  </cx:chartData>
  <cx:chart>
    <cx:title pos="t" align="ctr" overlay="0">
      <cx:tx>
        <cx:txData>
          <cx:v>Daumenbreite/Armlänge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de-DE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Daumenbreite/Armlänge</a:t>
          </a:r>
        </a:p>
      </cx:txPr>
    </cx:title>
    <cx:plotArea>
      <cx:plotAreaRegion>
        <cx:series layoutId="clusteredColumn" uniqueId="{DC8CCD3F-9CA3-42AA-BA45-C27BE7366708}">
          <cx:tx>
            <cx:txData>
              <cx:f>_xlchart.v1.42</cx:f>
              <cx:v>Daumen/Arm</cx:v>
            </cx:txData>
          </cx:tx>
          <cx:dataLabels>
            <cx:visibility seriesName="0" categoryName="0" value="1"/>
          </cx:dataLabels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7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7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7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7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7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7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7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14/relationships/chartEx" Target="../charts/chartEx3.xml"/><Relationship Id="rId1" Type="http://schemas.microsoft.com/office/2014/relationships/chartEx" Target="../charts/chartEx2.xml"/></Relationships>
</file>

<file path=xl/drawings/_rels/drawing3.xml.rels><?xml version="1.0" encoding="UTF-8" standalone="yes"?>
<Relationships xmlns="http://schemas.openxmlformats.org/package/2006/relationships"><Relationship Id="rId1" Type="http://schemas.microsoft.com/office/2014/relationships/chartEx" Target="../charts/chartEx4.xml"/></Relationships>
</file>

<file path=xl/drawings/_rels/drawing4.xml.rels><?xml version="1.0" encoding="UTF-8" standalone="yes"?>
<Relationships xmlns="http://schemas.openxmlformats.org/package/2006/relationships"><Relationship Id="rId3" Type="http://schemas.microsoft.com/office/2014/relationships/chartEx" Target="../charts/chartEx7.xml"/><Relationship Id="rId2" Type="http://schemas.microsoft.com/office/2014/relationships/chartEx" Target="../charts/chartEx6.xml"/><Relationship Id="rId1" Type="http://schemas.microsoft.com/office/2014/relationships/chartEx" Target="../charts/chartEx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microsoft.com/office/2014/relationships/chartEx" Target="../charts/chartEx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66674</xdr:colOff>
      <xdr:row>5</xdr:row>
      <xdr:rowOff>19049</xdr:rowOff>
    </xdr:from>
    <xdr:to>
      <xdr:col>13</xdr:col>
      <xdr:colOff>3122083</xdr:colOff>
      <xdr:row>37</xdr:row>
      <xdr:rowOff>161924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Diagramm 1">
              <a:extLst>
                <a:ext uri="{FF2B5EF4-FFF2-40B4-BE49-F238E27FC236}">
                  <a16:creationId xmlns:a16="http://schemas.microsoft.com/office/drawing/2014/main" id="{A378B7CF-7D18-171D-DF04-31BDE20544B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53449" y="971549"/>
              <a:ext cx="3055409" cy="62388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e-DE" sz="1100"/>
                <a:t>Dieses Diagramm ist in Ihrer Version von Excel nicht verfügbar.
Wenn Sie diese Form bearbeiten oder diese Arbeitsmappe in einem anderen Dateiformat speichern, wird das Diagramm dauerhaft beschädigt.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3</xdr:row>
      <xdr:rowOff>19049</xdr:rowOff>
    </xdr:from>
    <xdr:to>
      <xdr:col>13</xdr:col>
      <xdr:colOff>3400426</xdr:colOff>
      <xdr:row>35</xdr:row>
      <xdr:rowOff>161924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Diagramm 1">
              <a:extLst>
                <a:ext uri="{FF2B5EF4-FFF2-40B4-BE49-F238E27FC236}">
                  <a16:creationId xmlns:a16="http://schemas.microsoft.com/office/drawing/2014/main" id="{CC041796-7619-47E3-A005-24793F1F6E6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10700" y="590549"/>
              <a:ext cx="3362326" cy="62388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e-DE" sz="1100"/>
                <a:t>Dieses Diagramm ist in Ihrer Version von Excel nicht verfügbar.
Wenn Sie diese Form bearbeiten oder diese Arbeitsmappe in einem anderen Dateiformat speichern, wird das Diagramm dauerhaft beschädigt.</a:t>
              </a:r>
            </a:p>
          </xdr:txBody>
        </xdr:sp>
      </mc:Fallback>
    </mc:AlternateContent>
    <xdr:clientData/>
  </xdr:twoCellAnchor>
  <xdr:twoCellAnchor>
    <xdr:from>
      <xdr:col>13</xdr:col>
      <xdr:colOff>3457575</xdr:colOff>
      <xdr:row>3</xdr:row>
      <xdr:rowOff>9524</xdr:rowOff>
    </xdr:from>
    <xdr:to>
      <xdr:col>16</xdr:col>
      <xdr:colOff>47625</xdr:colOff>
      <xdr:row>35</xdr:row>
      <xdr:rowOff>152399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Diagramm 3">
              <a:extLst>
                <a:ext uri="{FF2B5EF4-FFF2-40B4-BE49-F238E27FC236}">
                  <a16:creationId xmlns:a16="http://schemas.microsoft.com/office/drawing/2014/main" id="{7F0B34BC-BF8B-48E9-AA68-38AAF9AD24C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830175" y="581024"/>
              <a:ext cx="4114800" cy="62388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e-DE" sz="1100"/>
                <a:t>Dieses Diagramm ist in Ihrer Version von Excel nicht verfügbar.
Wenn Sie diese Form bearbeiten oder diese Arbeitsmappe in einem anderen Dateiformat speichern, wird das Diagramm dauerhaft beschädigt.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57149</xdr:colOff>
      <xdr:row>2</xdr:row>
      <xdr:rowOff>180974</xdr:rowOff>
    </xdr:from>
    <xdr:to>
      <xdr:col>13</xdr:col>
      <xdr:colOff>5629274</xdr:colOff>
      <xdr:row>35</xdr:row>
      <xdr:rowOff>133349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Diagramm 1">
              <a:extLst>
                <a:ext uri="{FF2B5EF4-FFF2-40B4-BE49-F238E27FC236}">
                  <a16:creationId xmlns:a16="http://schemas.microsoft.com/office/drawing/2014/main" id="{D3C5C047-A667-46A9-9F19-B8D0D4081E3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10524" y="561974"/>
              <a:ext cx="5572125" cy="62388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e-DE" sz="1100"/>
                <a:t>Dieses Diagramm ist in Ihrer Version von Excel nicht verfügbar.
Wenn Sie diese Form bearbeiten oder diese Arbeitsmappe in einem anderen Dateiformat speichern, wird das Diagramm dauerhaft beschädigt.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746126</xdr:colOff>
      <xdr:row>0</xdr:row>
      <xdr:rowOff>1</xdr:rowOff>
    </xdr:from>
    <xdr:to>
      <xdr:col>8</xdr:col>
      <xdr:colOff>7937</xdr:colOff>
      <xdr:row>24</xdr:row>
      <xdr:rowOff>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Diagramm 1">
              <a:extLst>
                <a:ext uri="{FF2B5EF4-FFF2-40B4-BE49-F238E27FC236}">
                  <a16:creationId xmlns:a16="http://schemas.microsoft.com/office/drawing/2014/main" id="{91DA8E4C-6420-47D0-B5AD-F076A99DE62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032126" y="1"/>
              <a:ext cx="3071811" cy="4572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e-DE" sz="1100"/>
                <a:t>Dieses Diagramm ist in Ihrer Version von Excel nicht verfügbar.
Wenn Sie diese Form bearbeiten oder diese Arbeitsmappe in einem anderen Dateiformat speichern, wird das Diagramm dauerhaft beschädigt.</a:t>
              </a:r>
            </a:p>
          </xdr:txBody>
        </xdr:sp>
      </mc:Fallback>
    </mc:AlternateContent>
    <xdr:clientData/>
  </xdr:twoCellAnchor>
  <xdr:twoCellAnchor>
    <xdr:from>
      <xdr:col>0</xdr:col>
      <xdr:colOff>0</xdr:colOff>
      <xdr:row>0</xdr:row>
      <xdr:rowOff>0</xdr:rowOff>
    </xdr:from>
    <xdr:to>
      <xdr:col>3</xdr:col>
      <xdr:colOff>746125</xdr:colOff>
      <xdr:row>24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Diagramm 2">
              <a:extLst>
                <a:ext uri="{FF2B5EF4-FFF2-40B4-BE49-F238E27FC236}">
                  <a16:creationId xmlns:a16="http://schemas.microsoft.com/office/drawing/2014/main" id="{23D86625-96FB-45B6-8089-D9DCD65E49A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3032125" cy="4572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e-DE" sz="1100"/>
                <a:t>Dieses Diagramm ist in Ihrer Version von Excel nicht verfügbar.
Wenn Sie diese Form bearbeiten oder diese Arbeitsmappe in einem anderen Dateiformat speichern, wird das Diagramm dauerhaft beschädigt.</a:t>
              </a:r>
            </a:p>
          </xdr:txBody>
        </xdr:sp>
      </mc:Fallback>
    </mc:AlternateContent>
    <xdr:clientData/>
  </xdr:twoCellAnchor>
  <xdr:twoCellAnchor>
    <xdr:from>
      <xdr:col>8</xdr:col>
      <xdr:colOff>7939</xdr:colOff>
      <xdr:row>0</xdr:row>
      <xdr:rowOff>0</xdr:rowOff>
    </xdr:from>
    <xdr:to>
      <xdr:col>12</xdr:col>
      <xdr:colOff>0</xdr:colOff>
      <xdr:row>23</xdr:row>
      <xdr:rowOff>182562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Diagramm 3">
              <a:extLst>
                <a:ext uri="{FF2B5EF4-FFF2-40B4-BE49-F238E27FC236}">
                  <a16:creationId xmlns:a16="http://schemas.microsoft.com/office/drawing/2014/main" id="{E9895A93-31B9-4554-986C-BFE482F7ECD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103939" y="0"/>
              <a:ext cx="3040061" cy="456406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e-DE" sz="1100"/>
                <a:t>Dieses Diagramm ist in Ihrer Version von Excel nicht verfügbar.
Wenn Sie diese Form bearbeiten oder diese Arbeitsmappe in einem anderen Dateiformat speichern, wird das Diagramm dauerhaft beschädigt.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123824</xdr:colOff>
      <xdr:row>0</xdr:row>
      <xdr:rowOff>38100</xdr:rowOff>
    </xdr:from>
    <xdr:to>
      <xdr:col>24</xdr:col>
      <xdr:colOff>57149</xdr:colOff>
      <xdr:row>27</xdr:row>
      <xdr:rowOff>9525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Diagramm 1">
              <a:extLst>
                <a:ext uri="{FF2B5EF4-FFF2-40B4-BE49-F238E27FC236}">
                  <a16:creationId xmlns:a16="http://schemas.microsoft.com/office/drawing/2014/main" id="{BD99E693-FD20-EE50-F46F-8194C38F755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553824" y="38100"/>
              <a:ext cx="6791325" cy="5114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e-DE" sz="1100"/>
                <a:t>Dieses Diagramm ist in Ihrer Version von Excel nicht verfügbar.
Wenn Sie diese Form bearbeiten oder diese Arbeitsmappe in einem anderen Dateiformat speichern, wird das Diagramm dauerhaft beschädigt.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76200</xdr:colOff>
      <xdr:row>0</xdr:row>
      <xdr:rowOff>38101</xdr:rowOff>
    </xdr:from>
    <xdr:to>
      <xdr:col>14</xdr:col>
      <xdr:colOff>657226</xdr:colOff>
      <xdr:row>24</xdr:row>
      <xdr:rowOff>128071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7CBE1E9-3D51-DB9A-37F6-B50254225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0200" y="38101"/>
          <a:ext cx="9725026" cy="466197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23</xdr:col>
      <xdr:colOff>55143</xdr:colOff>
      <xdr:row>37</xdr:row>
      <xdr:rowOff>152119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FC79738-B79D-AC53-3E24-7DA515E48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00" y="4953000"/>
          <a:ext cx="16057143" cy="22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zoomScale="90" zoomScaleNormal="90" workbookViewId="0">
      <selection activeCell="G6" sqref="G6:J10"/>
    </sheetView>
  </sheetViews>
  <sheetFormatPr baseColWidth="10" defaultRowHeight="15" x14ac:dyDescent="0.25"/>
  <cols>
    <col min="1" max="1" width="3.85546875" customWidth="1"/>
    <col min="2" max="2" width="13.140625" customWidth="1"/>
    <col min="5" max="5" width="13.5703125" bestFit="1" customWidth="1"/>
    <col min="6" max="6" width="10.5703125" customWidth="1"/>
    <col min="7" max="7" width="22.28515625" style="1" customWidth="1"/>
    <col min="8" max="8" width="8.140625" style="1" bestFit="1" customWidth="1"/>
    <col min="9" max="10" width="6.140625" style="1" bestFit="1" customWidth="1"/>
    <col min="11" max="13" width="6.85546875" style="1" bestFit="1" customWidth="1"/>
    <col min="14" max="14" width="90" customWidth="1"/>
    <col min="21" max="23" width="3" bestFit="1" customWidth="1"/>
  </cols>
  <sheetData>
    <row r="1" spans="1:14" x14ac:dyDescent="0.25">
      <c r="B1" s="1"/>
      <c r="C1" s="23" t="s">
        <v>42</v>
      </c>
      <c r="D1" s="23"/>
      <c r="E1" s="23"/>
      <c r="F1" s="8"/>
      <c r="G1" s="20" t="s">
        <v>89</v>
      </c>
      <c r="H1" s="1" t="str">
        <f>IF(ABS(H2-0.5)&lt;1/SQRT(30),"nein","ja")</f>
        <v>ja</v>
      </c>
      <c r="I1" s="1" t="str">
        <f t="shared" ref="I1:J1" si="0">IF(ABS(I2-0.5)&lt;1/SQRT(30),"nein","ja")</f>
        <v>ja</v>
      </c>
      <c r="J1" s="1" t="str">
        <f t="shared" si="0"/>
        <v>nein</v>
      </c>
      <c r="N1" t="s">
        <v>43</v>
      </c>
    </row>
    <row r="2" spans="1:14" x14ac:dyDescent="0.25">
      <c r="B2" s="2" t="s">
        <v>37</v>
      </c>
      <c r="C2" s="3">
        <v>0.42</v>
      </c>
      <c r="D2" s="4">
        <f>0.297-0.02</f>
        <v>0.27699999999999997</v>
      </c>
      <c r="E2" s="6">
        <f>C2/D2</f>
        <v>1.5162454873646209</v>
      </c>
      <c r="G2" s="1" t="s">
        <v>36</v>
      </c>
      <c r="H2" s="11">
        <f>COUNTIF(K7:K36,"&gt;0")/30</f>
        <v>0.7</v>
      </c>
      <c r="I2" s="12">
        <f t="shared" ref="I2:J2" si="1">COUNTIF(L7:L36,"&gt;0")/30</f>
        <v>0.76666666666666672</v>
      </c>
      <c r="J2" s="13">
        <f t="shared" si="1"/>
        <v>0.46666666666666667</v>
      </c>
      <c r="K2" s="10"/>
      <c r="L2" s="10"/>
      <c r="M2" s="10"/>
      <c r="N2" t="s">
        <v>44</v>
      </c>
    </row>
    <row r="3" spans="1:14" x14ac:dyDescent="0.25">
      <c r="B3" s="2" t="s">
        <v>38</v>
      </c>
      <c r="C3" s="3" t="s">
        <v>84</v>
      </c>
      <c r="D3" s="4" t="s">
        <v>85</v>
      </c>
      <c r="E3" s="7" t="s">
        <v>86</v>
      </c>
      <c r="N3" t="s">
        <v>45</v>
      </c>
    </row>
    <row r="4" spans="1:14" x14ac:dyDescent="0.25">
      <c r="B4" s="1"/>
      <c r="C4" s="22" t="s">
        <v>34</v>
      </c>
      <c r="D4" s="22"/>
      <c r="E4" s="22"/>
      <c r="F4" s="22"/>
      <c r="G4" s="22" t="s">
        <v>41</v>
      </c>
      <c r="H4" s="22"/>
      <c r="I4" s="22"/>
      <c r="J4" s="22"/>
      <c r="K4" s="22" t="s">
        <v>35</v>
      </c>
      <c r="L4" s="22"/>
      <c r="M4" s="22"/>
      <c r="N4" t="s">
        <v>46</v>
      </c>
    </row>
    <row r="5" spans="1:14" x14ac:dyDescent="0.25">
      <c r="B5" s="14" t="s">
        <v>33</v>
      </c>
      <c r="C5" s="15">
        <f>AVERAGE(C7:C36)</f>
        <v>0.55533333333333335</v>
      </c>
      <c r="D5" s="15">
        <f t="shared" ref="D5:J5" si="2">AVERAGE(D7:D36)</f>
        <v>2.250000000000001E-2</v>
      </c>
      <c r="E5" s="15">
        <f t="shared" si="2"/>
        <v>11.001666666666667</v>
      </c>
      <c r="F5" s="15">
        <f t="shared" si="2"/>
        <v>7.4710000000000001</v>
      </c>
      <c r="G5" s="15">
        <f t="shared" si="2"/>
        <v>4.0754087916770529E-2</v>
      </c>
      <c r="H5" s="15">
        <f t="shared" si="2"/>
        <v>0.44658803385095885</v>
      </c>
      <c r="I5" s="15">
        <f t="shared" si="2"/>
        <v>0.30226960950865395</v>
      </c>
      <c r="J5" s="15">
        <f t="shared" si="2"/>
        <v>1.4898999582669761</v>
      </c>
      <c r="K5" s="15">
        <f t="shared" ref="K5:M5" si="3">AVERAGE(K7:K36)</f>
        <v>6.3304842502283271E-2</v>
      </c>
      <c r="L5" s="15">
        <f t="shared" si="3"/>
        <v>9.1226027107054214E-2</v>
      </c>
      <c r="M5" s="15">
        <f t="shared" si="3"/>
        <v>-1.7375503714398857E-2</v>
      </c>
    </row>
    <row r="6" spans="1:14" x14ac:dyDescent="0.25">
      <c r="B6" s="2" t="s">
        <v>0</v>
      </c>
      <c r="C6" s="2" t="s">
        <v>1</v>
      </c>
      <c r="D6" s="2" t="s">
        <v>2</v>
      </c>
      <c r="E6" s="3" t="s">
        <v>39</v>
      </c>
      <c r="F6" s="4" t="s">
        <v>40</v>
      </c>
      <c r="G6" s="2" t="s">
        <v>90</v>
      </c>
      <c r="H6" s="3" t="s">
        <v>87</v>
      </c>
      <c r="I6" s="4" t="s">
        <v>88</v>
      </c>
      <c r="J6" s="7" t="s">
        <v>86</v>
      </c>
      <c r="K6" s="3" t="s">
        <v>87</v>
      </c>
      <c r="L6" s="4" t="s">
        <v>88</v>
      </c>
      <c r="M6" s="7" t="s">
        <v>86</v>
      </c>
    </row>
    <row r="7" spans="1:14" x14ac:dyDescent="0.25">
      <c r="A7">
        <v>1</v>
      </c>
      <c r="B7" s="2" t="s">
        <v>3</v>
      </c>
      <c r="C7" s="16">
        <v>0.53</v>
      </c>
      <c r="D7" s="16">
        <v>2.1999999999999999E-2</v>
      </c>
      <c r="E7" s="16">
        <v>12.6</v>
      </c>
      <c r="F7" s="16">
        <v>7.7</v>
      </c>
      <c r="G7" s="5">
        <f>D7/C7</f>
        <v>4.1509433962264149E-2</v>
      </c>
      <c r="H7" s="5">
        <f>E7*$G7</f>
        <v>0.52301886792452823</v>
      </c>
      <c r="I7" s="5">
        <f>F7*$G7</f>
        <v>0.31962264150943392</v>
      </c>
      <c r="J7" s="5">
        <f>H7/I7</f>
        <v>1.6363636363636362</v>
      </c>
      <c r="K7" s="9">
        <f>(H7-C$2)/C$2</f>
        <v>0.24528301886792439</v>
      </c>
      <c r="L7" s="9">
        <f>(I7-D$2)/D$2</f>
        <v>0.15387235201961719</v>
      </c>
      <c r="M7" s="9">
        <f>(J7-E$2)/E$2</f>
        <v>7.9220779220779136E-2</v>
      </c>
    </row>
    <row r="8" spans="1:14" x14ac:dyDescent="0.25">
      <c r="A8">
        <v>2</v>
      </c>
      <c r="B8" s="2" t="s">
        <v>4</v>
      </c>
      <c r="C8" s="16">
        <v>0.49</v>
      </c>
      <c r="D8" s="16">
        <v>2.5000000000000001E-2</v>
      </c>
      <c r="E8" s="16">
        <v>10.9</v>
      </c>
      <c r="F8" s="16">
        <v>7.8</v>
      </c>
      <c r="G8" s="5">
        <f t="shared" ref="G8:G14" si="4">D8/C8</f>
        <v>5.1020408163265307E-2</v>
      </c>
      <c r="H8" s="5">
        <f t="shared" ref="H8:H14" si="5">E8*$G8</f>
        <v>0.55612244897959184</v>
      </c>
      <c r="I8" s="5">
        <f t="shared" ref="I8:I14" si="6">F8*$G8</f>
        <v>0.39795918367346939</v>
      </c>
      <c r="J8" s="5">
        <f t="shared" ref="J8:J14" si="7">H8/I8</f>
        <v>1.3974358974358974</v>
      </c>
      <c r="K8" s="9">
        <f t="shared" ref="K8:K36" si="8">(H8-C$2)/C$2</f>
        <v>0.32410106899902824</v>
      </c>
      <c r="L8" s="9">
        <f t="shared" ref="L8:L36" si="9">(I8-D$2)/D$2</f>
        <v>0.43667575333382463</v>
      </c>
      <c r="M8" s="9">
        <f t="shared" ref="M8:M36" si="10">(J8-E$2)/E$2</f>
        <v>-7.8357753357753412E-2</v>
      </c>
    </row>
    <row r="9" spans="1:14" x14ac:dyDescent="0.25">
      <c r="A9">
        <v>3</v>
      </c>
      <c r="B9" s="2" t="s">
        <v>5</v>
      </c>
      <c r="C9" s="16">
        <v>0.47</v>
      </c>
      <c r="D9" s="16">
        <v>2.3E-2</v>
      </c>
      <c r="E9" s="16">
        <v>11.2</v>
      </c>
      <c r="F9" s="16">
        <v>7</v>
      </c>
      <c r="G9" s="5">
        <f t="shared" si="4"/>
        <v>4.8936170212765959E-2</v>
      </c>
      <c r="H9" s="5">
        <f t="shared" si="5"/>
        <v>0.54808510638297869</v>
      </c>
      <c r="I9" s="5">
        <f t="shared" si="6"/>
        <v>0.3425531914893617</v>
      </c>
      <c r="J9" s="5">
        <f t="shared" si="7"/>
        <v>1.5999999999999999</v>
      </c>
      <c r="K9" s="9">
        <f t="shared" si="8"/>
        <v>0.30496453900709219</v>
      </c>
      <c r="L9" s="9">
        <f t="shared" si="9"/>
        <v>0.23665412090022286</v>
      </c>
      <c r="M9" s="9">
        <f t="shared" si="10"/>
        <v>5.5238095238095142E-2</v>
      </c>
    </row>
    <row r="10" spans="1:14" x14ac:dyDescent="0.25">
      <c r="A10">
        <v>4</v>
      </c>
      <c r="B10" s="2" t="s">
        <v>6</v>
      </c>
      <c r="C10" s="16">
        <v>0.57999999999999996</v>
      </c>
      <c r="D10" s="16">
        <v>2.5000000000000001E-2</v>
      </c>
      <c r="E10" s="16">
        <v>11</v>
      </c>
      <c r="F10" s="16">
        <v>7</v>
      </c>
      <c r="G10" s="5">
        <f t="shared" si="4"/>
        <v>4.3103448275862072E-2</v>
      </c>
      <c r="H10" s="5">
        <f t="shared" si="5"/>
        <v>0.47413793103448276</v>
      </c>
      <c r="I10" s="5">
        <f t="shared" si="6"/>
        <v>0.30172413793103448</v>
      </c>
      <c r="J10" s="5">
        <f t="shared" si="7"/>
        <v>1.5714285714285714</v>
      </c>
      <c r="K10" s="9">
        <f t="shared" si="8"/>
        <v>0.12889983579638759</v>
      </c>
      <c r="L10" s="9">
        <f t="shared" si="9"/>
        <v>8.9256815635503639E-2</v>
      </c>
      <c r="M10" s="9">
        <f t="shared" si="10"/>
        <v>3.6394557823129225E-2</v>
      </c>
    </row>
    <row r="11" spans="1:14" x14ac:dyDescent="0.25">
      <c r="A11">
        <v>5</v>
      </c>
      <c r="B11" s="2" t="s">
        <v>7</v>
      </c>
      <c r="C11" s="16">
        <v>0.47</v>
      </c>
      <c r="D11" s="16">
        <v>1.7999999999999999E-2</v>
      </c>
      <c r="E11" s="16">
        <v>12.6</v>
      </c>
      <c r="F11" s="16">
        <v>8.25</v>
      </c>
      <c r="G11" s="5">
        <f t="shared" si="4"/>
        <v>3.8297872340425532E-2</v>
      </c>
      <c r="H11" s="5">
        <f t="shared" si="5"/>
        <v>0.48255319148936171</v>
      </c>
      <c r="I11" s="5">
        <f t="shared" si="6"/>
        <v>0.31595744680851062</v>
      </c>
      <c r="J11" s="5">
        <f t="shared" si="7"/>
        <v>1.5272727272727273</v>
      </c>
      <c r="K11" s="9">
        <f t="shared" si="8"/>
        <v>0.14893617021276601</v>
      </c>
      <c r="L11" s="9">
        <f t="shared" si="9"/>
        <v>0.14064060219678939</v>
      </c>
      <c r="M11" s="9">
        <f t="shared" si="10"/>
        <v>7.2727272727273092E-3</v>
      </c>
    </row>
    <row r="12" spans="1:14" x14ac:dyDescent="0.25">
      <c r="A12">
        <v>6</v>
      </c>
      <c r="B12" s="2" t="s">
        <v>8</v>
      </c>
      <c r="C12" s="16">
        <v>0.56000000000000005</v>
      </c>
      <c r="D12" s="16">
        <v>0.02</v>
      </c>
      <c r="E12" s="16">
        <v>11.65</v>
      </c>
      <c r="F12" s="16">
        <v>9.3000000000000007</v>
      </c>
      <c r="G12" s="5">
        <f t="shared" si="4"/>
        <v>3.5714285714285712E-2</v>
      </c>
      <c r="H12" s="5">
        <f t="shared" si="5"/>
        <v>0.41607142857142854</v>
      </c>
      <c r="I12" s="5">
        <f t="shared" si="6"/>
        <v>0.33214285714285713</v>
      </c>
      <c r="J12" s="5">
        <f t="shared" si="7"/>
        <v>1.2526881720430108</v>
      </c>
      <c r="K12" s="9">
        <f t="shared" si="8"/>
        <v>-9.3537414965986863E-3</v>
      </c>
      <c r="L12" s="9">
        <f t="shared" si="9"/>
        <v>0.19907168643630746</v>
      </c>
      <c r="M12" s="9">
        <f t="shared" si="10"/>
        <v>-0.17382232462877625</v>
      </c>
    </row>
    <row r="13" spans="1:14" x14ac:dyDescent="0.25">
      <c r="A13">
        <v>7</v>
      </c>
      <c r="B13" s="2" t="s">
        <v>9</v>
      </c>
      <c r="C13" s="16">
        <v>0.62</v>
      </c>
      <c r="D13" s="16">
        <v>2.5000000000000001E-2</v>
      </c>
      <c r="E13" s="16">
        <v>10.8</v>
      </c>
      <c r="F13" s="16">
        <v>9.4</v>
      </c>
      <c r="G13" s="5">
        <f t="shared" si="4"/>
        <v>4.0322580645161296E-2</v>
      </c>
      <c r="H13" s="5">
        <f t="shared" si="5"/>
        <v>0.43548387096774205</v>
      </c>
      <c r="I13" s="5">
        <f t="shared" si="6"/>
        <v>0.37903225806451618</v>
      </c>
      <c r="J13" s="5">
        <f t="shared" si="7"/>
        <v>1.1489361702127661</v>
      </c>
      <c r="K13" s="9">
        <f t="shared" si="8"/>
        <v>3.6866359447004914E-2</v>
      </c>
      <c r="L13" s="9">
        <f t="shared" si="9"/>
        <v>0.36834750203796468</v>
      </c>
      <c r="M13" s="9">
        <f t="shared" si="10"/>
        <v>-0.24224924012158047</v>
      </c>
    </row>
    <row r="14" spans="1:14" x14ac:dyDescent="0.25">
      <c r="A14">
        <v>8</v>
      </c>
      <c r="B14" s="2" t="s">
        <v>10</v>
      </c>
      <c r="C14" s="16">
        <v>0.6</v>
      </c>
      <c r="D14" s="16">
        <v>0.02</v>
      </c>
      <c r="E14" s="16">
        <v>11.9</v>
      </c>
      <c r="F14" s="17">
        <v>8.1999999999999993</v>
      </c>
      <c r="G14" s="5">
        <f t="shared" si="4"/>
        <v>3.3333333333333333E-2</v>
      </c>
      <c r="H14" s="5">
        <f t="shared" si="5"/>
        <v>0.39666666666666667</v>
      </c>
      <c r="I14" s="5">
        <f t="shared" si="6"/>
        <v>0.27333333333333332</v>
      </c>
      <c r="J14" s="5">
        <f t="shared" si="7"/>
        <v>1.4512195121951221</v>
      </c>
      <c r="K14" s="9">
        <f t="shared" si="8"/>
        <v>-5.5555555555555518E-2</v>
      </c>
      <c r="L14" s="9">
        <f t="shared" si="9"/>
        <v>-1.323706377857997E-2</v>
      </c>
      <c r="M14" s="9">
        <f t="shared" si="10"/>
        <v>-4.2886178861788506E-2</v>
      </c>
    </row>
    <row r="15" spans="1:14" x14ac:dyDescent="0.25">
      <c r="A15">
        <v>9</v>
      </c>
      <c r="B15" s="2" t="s">
        <v>11</v>
      </c>
      <c r="C15" s="16">
        <v>0.56000000000000005</v>
      </c>
      <c r="D15" s="16">
        <v>2.4E-2</v>
      </c>
      <c r="E15" s="16">
        <v>8.65</v>
      </c>
      <c r="F15" s="16">
        <v>4.8</v>
      </c>
      <c r="G15" s="5">
        <f t="shared" ref="G15:G36" si="11">D15/C15</f>
        <v>4.2857142857142851E-2</v>
      </c>
      <c r="H15" s="5">
        <f t="shared" ref="H15:H36" si="12">E15*$G15</f>
        <v>0.37071428571428566</v>
      </c>
      <c r="I15" s="5">
        <f t="shared" ref="I15:I36" si="13">F15*$G15</f>
        <v>0.20571428571428568</v>
      </c>
      <c r="J15" s="5">
        <f t="shared" ref="J15:J36" si="14">H15/I15</f>
        <v>1.8020833333333333</v>
      </c>
      <c r="K15" s="9">
        <f t="shared" si="8"/>
        <v>-0.11734693877551029</v>
      </c>
      <c r="L15" s="9">
        <f t="shared" si="9"/>
        <v>-0.25734914904589995</v>
      </c>
      <c r="M15" s="9">
        <f t="shared" si="10"/>
        <v>0.18851686507936502</v>
      </c>
    </row>
    <row r="16" spans="1:14" x14ac:dyDescent="0.25">
      <c r="A16">
        <v>10</v>
      </c>
      <c r="B16" s="2" t="s">
        <v>12</v>
      </c>
      <c r="C16" s="16">
        <v>0.52</v>
      </c>
      <c r="D16" s="16">
        <v>0.02</v>
      </c>
      <c r="E16" s="16">
        <v>11.8</v>
      </c>
      <c r="F16" s="16">
        <v>7.8</v>
      </c>
      <c r="G16" s="5">
        <f t="shared" si="11"/>
        <v>3.8461538461538464E-2</v>
      </c>
      <c r="H16" s="5">
        <f t="shared" si="12"/>
        <v>0.4538461538461539</v>
      </c>
      <c r="I16" s="5">
        <f t="shared" si="13"/>
        <v>0.3</v>
      </c>
      <c r="J16" s="5">
        <f t="shared" si="14"/>
        <v>1.512820512820513</v>
      </c>
      <c r="K16" s="9">
        <f t="shared" si="8"/>
        <v>8.0586080586080758E-2</v>
      </c>
      <c r="L16" s="9">
        <f t="shared" si="9"/>
        <v>8.3032490974729325E-2</v>
      </c>
      <c r="M16" s="9">
        <f t="shared" si="10"/>
        <v>-2.258852258852148E-3</v>
      </c>
    </row>
    <row r="17" spans="1:13" x14ac:dyDescent="0.25">
      <c r="A17">
        <v>11</v>
      </c>
      <c r="B17" s="2" t="s">
        <v>13</v>
      </c>
      <c r="C17" s="16">
        <v>0.54</v>
      </c>
      <c r="D17" s="16">
        <v>2.4E-2</v>
      </c>
      <c r="E17" s="16">
        <v>9.65</v>
      </c>
      <c r="F17" s="16">
        <v>6.15</v>
      </c>
      <c r="G17" s="5">
        <f t="shared" si="11"/>
        <v>4.4444444444444439E-2</v>
      </c>
      <c r="H17" s="5">
        <f t="shared" si="12"/>
        <v>0.42888888888888888</v>
      </c>
      <c r="I17" s="5">
        <f t="shared" si="13"/>
        <v>0.27333333333333332</v>
      </c>
      <c r="J17" s="5">
        <f t="shared" si="14"/>
        <v>1.5691056910569106</v>
      </c>
      <c r="K17" s="9">
        <f t="shared" si="8"/>
        <v>2.116402116402117E-2</v>
      </c>
      <c r="L17" s="9">
        <f t="shared" si="9"/>
        <v>-1.323706377857997E-2</v>
      </c>
      <c r="M17" s="9">
        <f t="shared" si="10"/>
        <v>3.4862562911343382E-2</v>
      </c>
    </row>
    <row r="18" spans="1:13" x14ac:dyDescent="0.25">
      <c r="A18">
        <v>12</v>
      </c>
      <c r="B18" s="2" t="s">
        <v>14</v>
      </c>
      <c r="C18" s="16">
        <v>0.56999999999999995</v>
      </c>
      <c r="D18" s="16">
        <v>1.9E-2</v>
      </c>
      <c r="E18" s="16">
        <v>12</v>
      </c>
      <c r="F18" s="16">
        <v>8.6</v>
      </c>
      <c r="G18" s="5">
        <f t="shared" si="11"/>
        <v>3.3333333333333333E-2</v>
      </c>
      <c r="H18" s="5">
        <f t="shared" si="12"/>
        <v>0.4</v>
      </c>
      <c r="I18" s="5">
        <f t="shared" si="13"/>
        <v>0.28666666666666663</v>
      </c>
      <c r="J18" s="5">
        <f t="shared" si="14"/>
        <v>1.3953488372093026</v>
      </c>
      <c r="K18" s="9">
        <f t="shared" si="8"/>
        <v>-4.7619047619047533E-2</v>
      </c>
      <c r="L18" s="9">
        <f t="shared" si="9"/>
        <v>3.489771359807458E-2</v>
      </c>
      <c r="M18" s="9">
        <f t="shared" si="10"/>
        <v>-7.9734219269102818E-2</v>
      </c>
    </row>
    <row r="19" spans="1:13" x14ac:dyDescent="0.25">
      <c r="A19">
        <v>13</v>
      </c>
      <c r="B19" s="2" t="s">
        <v>15</v>
      </c>
      <c r="C19" s="16">
        <v>0.59</v>
      </c>
      <c r="D19" s="16">
        <v>2.1000000000000001E-2</v>
      </c>
      <c r="E19" s="16">
        <v>11.5</v>
      </c>
      <c r="F19" s="16">
        <v>8.5</v>
      </c>
      <c r="G19" s="5">
        <f t="shared" si="11"/>
        <v>3.5593220338983052E-2</v>
      </c>
      <c r="H19" s="5">
        <f t="shared" si="12"/>
        <v>0.40932203389830507</v>
      </c>
      <c r="I19" s="5">
        <f t="shared" si="13"/>
        <v>0.30254237288135594</v>
      </c>
      <c r="J19" s="5">
        <f t="shared" si="14"/>
        <v>1.3529411764705881</v>
      </c>
      <c r="K19" s="9">
        <f t="shared" si="8"/>
        <v>-2.542372881355932E-2</v>
      </c>
      <c r="L19" s="9">
        <f t="shared" si="9"/>
        <v>9.2210732423667771E-2</v>
      </c>
      <c r="M19" s="9">
        <f t="shared" si="10"/>
        <v>-0.1077030812324931</v>
      </c>
    </row>
    <row r="20" spans="1:13" x14ac:dyDescent="0.25">
      <c r="A20">
        <v>14</v>
      </c>
      <c r="B20" s="2" t="s">
        <v>16</v>
      </c>
      <c r="C20" s="16">
        <v>0.53</v>
      </c>
      <c r="D20" s="16">
        <v>0.02</v>
      </c>
      <c r="E20" s="16">
        <v>11</v>
      </c>
      <c r="F20" s="16">
        <v>9</v>
      </c>
      <c r="G20" s="5">
        <f t="shared" si="11"/>
        <v>3.7735849056603772E-2</v>
      </c>
      <c r="H20" s="5">
        <f t="shared" si="12"/>
        <v>0.41509433962264147</v>
      </c>
      <c r="I20" s="5">
        <f t="shared" si="13"/>
        <v>0.33962264150943394</v>
      </c>
      <c r="J20" s="5">
        <f t="shared" si="14"/>
        <v>1.2222222222222221</v>
      </c>
      <c r="K20" s="9">
        <f t="shared" si="8"/>
        <v>-1.1680143755615505E-2</v>
      </c>
      <c r="L20" s="9">
        <f t="shared" si="9"/>
        <v>0.22607451808459922</v>
      </c>
      <c r="M20" s="9">
        <f t="shared" si="10"/>
        <v>-0.19391534391534401</v>
      </c>
    </row>
    <row r="21" spans="1:13" x14ac:dyDescent="0.25">
      <c r="A21">
        <v>15</v>
      </c>
      <c r="B21" s="2" t="s">
        <v>17</v>
      </c>
      <c r="C21" s="16">
        <v>0.55000000000000004</v>
      </c>
      <c r="D21" s="16">
        <v>2.5000000000000001E-2</v>
      </c>
      <c r="E21" s="16">
        <v>9.65</v>
      </c>
      <c r="F21" s="16">
        <v>7.4</v>
      </c>
      <c r="G21" s="5">
        <f t="shared" si="11"/>
        <v>4.5454545454545456E-2</v>
      </c>
      <c r="H21" s="5">
        <f t="shared" si="12"/>
        <v>0.43863636363636366</v>
      </c>
      <c r="I21" s="5">
        <f t="shared" si="13"/>
        <v>0.33636363636363636</v>
      </c>
      <c r="J21" s="5">
        <f t="shared" si="14"/>
        <v>1.3040540540540542</v>
      </c>
      <c r="K21" s="9">
        <f t="shared" si="8"/>
        <v>4.4372294372294459E-2</v>
      </c>
      <c r="L21" s="9">
        <f t="shared" si="9"/>
        <v>0.21430915654742383</v>
      </c>
      <c r="M21" s="9">
        <f t="shared" si="10"/>
        <v>-0.13994530244530237</v>
      </c>
    </row>
    <row r="22" spans="1:13" x14ac:dyDescent="0.25">
      <c r="A22">
        <v>16</v>
      </c>
      <c r="B22" s="2" t="s">
        <v>18</v>
      </c>
      <c r="C22" s="16">
        <v>0.61</v>
      </c>
      <c r="D22" s="16">
        <v>2.1999999999999999E-2</v>
      </c>
      <c r="E22" s="16">
        <v>10.8</v>
      </c>
      <c r="F22" s="16">
        <v>9</v>
      </c>
      <c r="G22" s="5">
        <f t="shared" si="11"/>
        <v>3.6065573770491799E-2</v>
      </c>
      <c r="H22" s="5">
        <f t="shared" si="12"/>
        <v>0.38950819672131143</v>
      </c>
      <c r="I22" s="5">
        <f t="shared" si="13"/>
        <v>0.32459016393442619</v>
      </c>
      <c r="J22" s="5">
        <f t="shared" si="14"/>
        <v>1.2</v>
      </c>
      <c r="K22" s="9">
        <f t="shared" si="8"/>
        <v>-7.2599531615925139E-2</v>
      </c>
      <c r="L22" s="9">
        <f t="shared" si="9"/>
        <v>0.17180564597265785</v>
      </c>
      <c r="M22" s="9">
        <f t="shared" si="10"/>
        <v>-0.2085714285714286</v>
      </c>
    </row>
    <row r="23" spans="1:13" x14ac:dyDescent="0.25">
      <c r="A23">
        <v>17</v>
      </c>
      <c r="B23" s="2" t="s">
        <v>19</v>
      </c>
      <c r="C23" s="16">
        <v>0.51</v>
      </c>
      <c r="D23" s="16">
        <v>2.1999999999999999E-2</v>
      </c>
      <c r="E23" s="16">
        <v>9.9</v>
      </c>
      <c r="F23" s="16">
        <v>6.56</v>
      </c>
      <c r="G23" s="5">
        <f t="shared" si="11"/>
        <v>4.3137254901960784E-2</v>
      </c>
      <c r="H23" s="5">
        <f t="shared" si="12"/>
        <v>0.42705882352941177</v>
      </c>
      <c r="I23" s="5">
        <f t="shared" si="13"/>
        <v>0.28298039215686271</v>
      </c>
      <c r="J23" s="5">
        <f t="shared" si="14"/>
        <v>1.5091463414634148</v>
      </c>
      <c r="K23" s="9">
        <f t="shared" si="8"/>
        <v>1.6806722689075678E-2</v>
      </c>
      <c r="L23" s="9">
        <f t="shared" si="9"/>
        <v>2.1589863382175983E-2</v>
      </c>
      <c r="M23" s="9">
        <f t="shared" si="10"/>
        <v>-4.6820557491288467E-3</v>
      </c>
    </row>
    <row r="24" spans="1:13" x14ac:dyDescent="0.25">
      <c r="A24">
        <v>18</v>
      </c>
      <c r="B24" s="2" t="s">
        <v>20</v>
      </c>
      <c r="C24" s="16">
        <v>0.52</v>
      </c>
      <c r="D24" s="16">
        <v>2.3E-2</v>
      </c>
      <c r="E24" s="16">
        <v>11.1</v>
      </c>
      <c r="F24" s="16">
        <v>7.2</v>
      </c>
      <c r="G24" s="5">
        <f t="shared" si="11"/>
        <v>4.4230769230769226E-2</v>
      </c>
      <c r="H24" s="5">
        <f t="shared" si="12"/>
        <v>0.49096153846153839</v>
      </c>
      <c r="I24" s="5">
        <f t="shared" si="13"/>
        <v>0.31846153846153846</v>
      </c>
      <c r="J24" s="5">
        <f t="shared" si="14"/>
        <v>1.5416666666666665</v>
      </c>
      <c r="K24" s="9">
        <f t="shared" si="8"/>
        <v>0.16895604395604383</v>
      </c>
      <c r="L24" s="9">
        <f t="shared" si="9"/>
        <v>0.14968064426548194</v>
      </c>
      <c r="M24" s="9">
        <f t="shared" si="10"/>
        <v>1.6765873015872911E-2</v>
      </c>
    </row>
    <row r="25" spans="1:13" x14ac:dyDescent="0.25">
      <c r="A25">
        <v>19</v>
      </c>
      <c r="B25" s="2" t="s">
        <v>21</v>
      </c>
      <c r="C25" s="16">
        <v>0.56000000000000005</v>
      </c>
      <c r="D25" s="16">
        <v>2.1999999999999999E-2</v>
      </c>
      <c r="E25" s="16">
        <v>10.55</v>
      </c>
      <c r="F25" s="16">
        <v>6.8</v>
      </c>
      <c r="G25" s="5">
        <f t="shared" si="11"/>
        <v>3.9285714285714278E-2</v>
      </c>
      <c r="H25" s="5">
        <f t="shared" si="12"/>
        <v>0.41446428571428567</v>
      </c>
      <c r="I25" s="5">
        <f t="shared" si="13"/>
        <v>0.26714285714285707</v>
      </c>
      <c r="J25" s="5">
        <f t="shared" si="14"/>
        <v>1.5514705882352944</v>
      </c>
      <c r="K25" s="9">
        <f t="shared" si="8"/>
        <v>-1.3180272108843597E-2</v>
      </c>
      <c r="L25" s="9">
        <f t="shared" si="9"/>
        <v>-3.5585353274884109E-2</v>
      </c>
      <c r="M25" s="9">
        <f t="shared" si="10"/>
        <v>2.3231792717087002E-2</v>
      </c>
    </row>
    <row r="26" spans="1:13" x14ac:dyDescent="0.25">
      <c r="A26">
        <v>20</v>
      </c>
      <c r="B26" s="2" t="s">
        <v>22</v>
      </c>
      <c r="C26" s="16">
        <v>0.47</v>
      </c>
      <c r="D26" s="16">
        <v>2.4E-2</v>
      </c>
      <c r="E26" s="16">
        <v>9.5500000000000007</v>
      </c>
      <c r="F26" s="16">
        <v>6.35</v>
      </c>
      <c r="G26" s="5">
        <f t="shared" si="11"/>
        <v>5.1063829787234047E-2</v>
      </c>
      <c r="H26" s="5">
        <f t="shared" si="12"/>
        <v>0.48765957446808517</v>
      </c>
      <c r="I26" s="5">
        <f t="shared" si="13"/>
        <v>0.32425531914893618</v>
      </c>
      <c r="J26" s="5">
        <f t="shared" si="14"/>
        <v>1.503937007874016</v>
      </c>
      <c r="K26" s="9">
        <f t="shared" si="8"/>
        <v>0.16109422492401235</v>
      </c>
      <c r="L26" s="9">
        <f t="shared" si="9"/>
        <v>0.17059682003226073</v>
      </c>
      <c r="M26" s="9">
        <f t="shared" si="10"/>
        <v>-8.1177352830894781E-3</v>
      </c>
    </row>
    <row r="27" spans="1:13" x14ac:dyDescent="0.25">
      <c r="A27">
        <v>21</v>
      </c>
      <c r="B27" s="2" t="s">
        <v>23</v>
      </c>
      <c r="C27" s="16">
        <v>0.55000000000000004</v>
      </c>
      <c r="D27" s="16">
        <v>2.3E-2</v>
      </c>
      <c r="E27" s="16">
        <v>10.25</v>
      </c>
      <c r="F27" s="16">
        <v>6.75</v>
      </c>
      <c r="G27" s="5">
        <f t="shared" si="11"/>
        <v>4.1818181818181817E-2</v>
      </c>
      <c r="H27" s="5">
        <f t="shared" si="12"/>
        <v>0.42863636363636365</v>
      </c>
      <c r="I27" s="5">
        <f t="shared" si="13"/>
        <v>0.28227272727272729</v>
      </c>
      <c r="J27" s="5">
        <f t="shared" si="14"/>
        <v>1.5185185185185184</v>
      </c>
      <c r="K27" s="9">
        <f t="shared" si="8"/>
        <v>2.056277056277063E-2</v>
      </c>
      <c r="L27" s="9">
        <f t="shared" si="9"/>
        <v>1.9035116508040861E-2</v>
      </c>
      <c r="M27" s="9">
        <f t="shared" si="10"/>
        <v>1.4991181657847345E-3</v>
      </c>
    </row>
    <row r="28" spans="1:13" x14ac:dyDescent="0.25">
      <c r="A28">
        <v>22</v>
      </c>
      <c r="B28" s="2" t="s">
        <v>24</v>
      </c>
      <c r="C28" s="16">
        <v>0.54</v>
      </c>
      <c r="D28" s="16">
        <v>2.5000000000000001E-2</v>
      </c>
      <c r="E28" s="16">
        <v>11.05</v>
      </c>
      <c r="F28" s="16">
        <v>7.55</v>
      </c>
      <c r="G28" s="5">
        <f t="shared" si="11"/>
        <v>4.6296296296296294E-2</v>
      </c>
      <c r="H28" s="5">
        <f t="shared" si="12"/>
        <v>0.51157407407407407</v>
      </c>
      <c r="I28" s="5">
        <f t="shared" si="13"/>
        <v>0.34953703703703703</v>
      </c>
      <c r="J28" s="5">
        <f t="shared" si="14"/>
        <v>1.4635761589403973</v>
      </c>
      <c r="K28" s="9">
        <f t="shared" si="8"/>
        <v>0.2180335097001764</v>
      </c>
      <c r="L28" s="9">
        <f t="shared" si="9"/>
        <v>0.26186655970049483</v>
      </c>
      <c r="M28" s="9">
        <f t="shared" si="10"/>
        <v>-3.4736676127404657E-2</v>
      </c>
    </row>
    <row r="29" spans="1:13" x14ac:dyDescent="0.25">
      <c r="A29">
        <v>23</v>
      </c>
      <c r="B29" s="2" t="s">
        <v>25</v>
      </c>
      <c r="C29" s="16">
        <v>0.62</v>
      </c>
      <c r="D29" s="16">
        <v>0.02</v>
      </c>
      <c r="E29" s="16">
        <v>9.25</v>
      </c>
      <c r="F29" s="16">
        <v>6.65</v>
      </c>
      <c r="G29" s="5">
        <f t="shared" si="11"/>
        <v>3.2258064516129031E-2</v>
      </c>
      <c r="H29" s="5">
        <f t="shared" si="12"/>
        <v>0.29838709677419356</v>
      </c>
      <c r="I29" s="5">
        <f t="shared" si="13"/>
        <v>0.21451612903225806</v>
      </c>
      <c r="J29" s="5">
        <f t="shared" si="14"/>
        <v>1.3909774436090228</v>
      </c>
      <c r="K29" s="9">
        <f t="shared" si="8"/>
        <v>-0.28955453149001531</v>
      </c>
      <c r="L29" s="9">
        <f t="shared" si="9"/>
        <v>-0.22557354139979033</v>
      </c>
      <c r="M29" s="9">
        <f t="shared" si="10"/>
        <v>-8.2617257429287383E-2</v>
      </c>
    </row>
    <row r="30" spans="1:13" x14ac:dyDescent="0.25">
      <c r="A30">
        <v>24</v>
      </c>
      <c r="B30" s="2" t="s">
        <v>26</v>
      </c>
      <c r="C30" s="16">
        <v>0.59</v>
      </c>
      <c r="D30" s="16">
        <v>2.4E-2</v>
      </c>
      <c r="E30" s="16">
        <v>12.4</v>
      </c>
      <c r="F30" s="16">
        <v>6.5</v>
      </c>
      <c r="G30" s="5">
        <f t="shared" si="11"/>
        <v>4.0677966101694919E-2</v>
      </c>
      <c r="H30" s="5">
        <f t="shared" si="12"/>
        <v>0.50440677966101699</v>
      </c>
      <c r="I30" s="5">
        <f t="shared" si="13"/>
        <v>0.264406779661017</v>
      </c>
      <c r="J30" s="5">
        <f t="shared" si="14"/>
        <v>1.9076923076923076</v>
      </c>
      <c r="K30" s="9">
        <f t="shared" si="8"/>
        <v>0.20096852300242146</v>
      </c>
      <c r="L30" s="9">
        <f t="shared" si="9"/>
        <v>-4.5462889310407838E-2</v>
      </c>
      <c r="M30" s="9">
        <f t="shared" si="10"/>
        <v>0.25816849816849807</v>
      </c>
    </row>
    <row r="31" spans="1:13" x14ac:dyDescent="0.25">
      <c r="A31">
        <v>25</v>
      </c>
      <c r="B31" s="2" t="s">
        <v>27</v>
      </c>
      <c r="C31" s="16">
        <v>0.59</v>
      </c>
      <c r="D31" s="16">
        <v>2.5000000000000001E-2</v>
      </c>
      <c r="E31" s="16">
        <v>10.25</v>
      </c>
      <c r="F31" s="16">
        <v>7.22</v>
      </c>
      <c r="G31" s="5">
        <f t="shared" si="11"/>
        <v>4.2372881355932208E-2</v>
      </c>
      <c r="H31" s="5">
        <f t="shared" si="12"/>
        <v>0.43432203389830515</v>
      </c>
      <c r="I31" s="5">
        <f t="shared" si="13"/>
        <v>0.30593220338983051</v>
      </c>
      <c r="J31" s="5">
        <f t="shared" si="14"/>
        <v>1.4196675900277009</v>
      </c>
      <c r="K31" s="9">
        <f t="shared" si="8"/>
        <v>3.4100080710250391E-2</v>
      </c>
      <c r="L31" s="9">
        <f t="shared" si="9"/>
        <v>0.10444838768891895</v>
      </c>
      <c r="M31" s="9">
        <f t="shared" si="10"/>
        <v>-6.3695422767444873E-2</v>
      </c>
    </row>
    <row r="32" spans="1:13" x14ac:dyDescent="0.25">
      <c r="A32">
        <v>26</v>
      </c>
      <c r="B32" s="2" t="s">
        <v>28</v>
      </c>
      <c r="C32" s="16">
        <v>0.51</v>
      </c>
      <c r="D32" s="16">
        <v>0.02</v>
      </c>
      <c r="E32" s="16">
        <v>11.15</v>
      </c>
      <c r="F32" s="16">
        <v>7.35</v>
      </c>
      <c r="G32" s="5">
        <f t="shared" si="11"/>
        <v>3.9215686274509803E-2</v>
      </c>
      <c r="H32" s="5">
        <f t="shared" si="12"/>
        <v>0.43725490196078431</v>
      </c>
      <c r="I32" s="5">
        <f t="shared" si="13"/>
        <v>0.28823529411764703</v>
      </c>
      <c r="J32" s="5">
        <f t="shared" si="14"/>
        <v>1.5170068027210886</v>
      </c>
      <c r="K32" s="9">
        <f t="shared" si="8"/>
        <v>4.108309990662936E-2</v>
      </c>
      <c r="L32" s="9">
        <f t="shared" si="9"/>
        <v>4.0560628583563421E-2</v>
      </c>
      <c r="M32" s="9">
        <f t="shared" si="10"/>
        <v>5.0210560414650038E-4</v>
      </c>
    </row>
    <row r="33" spans="1:13" x14ac:dyDescent="0.25">
      <c r="A33">
        <v>27</v>
      </c>
      <c r="B33" s="2" t="s">
        <v>29</v>
      </c>
      <c r="C33" s="16">
        <v>0.65</v>
      </c>
      <c r="D33" s="16">
        <v>2.5000000000000001E-2</v>
      </c>
      <c r="E33" s="16">
        <v>12.9</v>
      </c>
      <c r="F33" s="16">
        <v>7</v>
      </c>
      <c r="G33" s="5">
        <f t="shared" si="11"/>
        <v>3.8461538461538464E-2</v>
      </c>
      <c r="H33" s="5">
        <f t="shared" si="12"/>
        <v>0.49615384615384617</v>
      </c>
      <c r="I33" s="5">
        <f t="shared" si="13"/>
        <v>0.26923076923076927</v>
      </c>
      <c r="J33" s="5">
        <f t="shared" si="14"/>
        <v>1.8428571428571425</v>
      </c>
      <c r="K33" s="9">
        <f t="shared" si="8"/>
        <v>0.1813186813186814</v>
      </c>
      <c r="L33" s="9">
        <f t="shared" si="9"/>
        <v>-2.8047764509858106E-2</v>
      </c>
      <c r="M33" s="9">
        <f t="shared" si="10"/>
        <v>0.2154081632653059</v>
      </c>
    </row>
    <row r="34" spans="1:13" x14ac:dyDescent="0.25">
      <c r="A34">
        <v>28</v>
      </c>
      <c r="B34" s="2" t="s">
        <v>30</v>
      </c>
      <c r="C34" s="16">
        <v>0.57999999999999996</v>
      </c>
      <c r="D34" s="16">
        <v>2.3E-2</v>
      </c>
      <c r="E34" s="16">
        <v>11.3</v>
      </c>
      <c r="F34" s="16">
        <v>7</v>
      </c>
      <c r="G34" s="5">
        <f t="shared" si="11"/>
        <v>3.9655172413793106E-2</v>
      </c>
      <c r="H34" s="5">
        <f t="shared" si="12"/>
        <v>0.44810344827586213</v>
      </c>
      <c r="I34" s="5">
        <f t="shared" si="13"/>
        <v>0.27758620689655172</v>
      </c>
      <c r="J34" s="5">
        <f t="shared" si="14"/>
        <v>1.6142857142857145</v>
      </c>
      <c r="K34" s="9">
        <f t="shared" si="8"/>
        <v>6.691297208538606E-2</v>
      </c>
      <c r="L34" s="9">
        <f t="shared" si="9"/>
        <v>2.1162703846633766E-3</v>
      </c>
      <c r="M34" s="9">
        <f t="shared" si="10"/>
        <v>6.4659863945578391E-2</v>
      </c>
    </row>
    <row r="35" spans="1:13" x14ac:dyDescent="0.25">
      <c r="A35">
        <v>29</v>
      </c>
      <c r="B35" s="2" t="s">
        <v>31</v>
      </c>
      <c r="C35" s="16">
        <v>0.59</v>
      </c>
      <c r="D35" s="16">
        <v>2.5000000000000001E-2</v>
      </c>
      <c r="E35" s="16">
        <v>10.7</v>
      </c>
      <c r="F35" s="16">
        <v>7.05</v>
      </c>
      <c r="G35" s="5">
        <f t="shared" si="11"/>
        <v>4.2372881355932208E-2</v>
      </c>
      <c r="H35" s="5">
        <f t="shared" si="12"/>
        <v>0.45338983050847459</v>
      </c>
      <c r="I35" s="5">
        <f t="shared" si="13"/>
        <v>0.29872881355932207</v>
      </c>
      <c r="J35" s="5">
        <f t="shared" si="14"/>
        <v>1.5177304964539005</v>
      </c>
      <c r="K35" s="9">
        <f t="shared" si="8"/>
        <v>7.9499596448749058E-2</v>
      </c>
      <c r="L35" s="9">
        <f t="shared" si="9"/>
        <v>7.8443370250260311E-2</v>
      </c>
      <c r="M35" s="9">
        <f t="shared" si="10"/>
        <v>9.7939885173910527E-4</v>
      </c>
    </row>
    <row r="36" spans="1:13" x14ac:dyDescent="0.25">
      <c r="A36">
        <v>30</v>
      </c>
      <c r="B36" s="2" t="s">
        <v>32</v>
      </c>
      <c r="C36" s="16">
        <v>0.59</v>
      </c>
      <c r="D36" s="16">
        <v>2.1000000000000001E-2</v>
      </c>
      <c r="E36" s="16">
        <v>12</v>
      </c>
      <c r="F36" s="16">
        <v>8.25</v>
      </c>
      <c r="G36" s="5">
        <f t="shared" si="11"/>
        <v>3.5593220338983052E-2</v>
      </c>
      <c r="H36" s="5">
        <f t="shared" si="12"/>
        <v>0.42711864406779665</v>
      </c>
      <c r="I36" s="5">
        <f t="shared" si="13"/>
        <v>0.29364406779661018</v>
      </c>
      <c r="J36" s="5">
        <f t="shared" si="14"/>
        <v>1.4545454545454546</v>
      </c>
      <c r="K36" s="9">
        <f t="shared" si="8"/>
        <v>1.694915254237301E-2</v>
      </c>
      <c r="L36" s="9">
        <f t="shared" si="9"/>
        <v>6.0086887352383427E-2</v>
      </c>
      <c r="M36" s="9">
        <f t="shared" si="10"/>
        <v>-4.0692640692640669E-2</v>
      </c>
    </row>
  </sheetData>
  <mergeCells count="4">
    <mergeCell ref="C4:F4"/>
    <mergeCell ref="G4:J4"/>
    <mergeCell ref="K4:M4"/>
    <mergeCell ref="C1:E1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4CD66-BA95-4D89-84C6-4A472F8BAE79}">
  <dimension ref="A1:N45"/>
  <sheetViews>
    <sheetView zoomScale="90" zoomScaleNormal="90" workbookViewId="0">
      <selection activeCell="G6" sqref="G6:J9"/>
    </sheetView>
  </sheetViews>
  <sheetFormatPr baseColWidth="10" defaultRowHeight="15" x14ac:dyDescent="0.25"/>
  <cols>
    <col min="2" max="2" width="13.140625" customWidth="1"/>
    <col min="5" max="5" width="13.5703125" bestFit="1" customWidth="1"/>
    <col min="7" max="7" width="21.85546875" style="1" customWidth="1"/>
    <col min="8" max="10" width="6.85546875" style="1" bestFit="1" customWidth="1"/>
    <col min="11" max="13" width="8.5703125" style="1" bestFit="1" customWidth="1"/>
    <col min="14" max="14" width="90" customWidth="1"/>
    <col min="21" max="23" width="3" bestFit="1" customWidth="1"/>
  </cols>
  <sheetData>
    <row r="1" spans="1:14" x14ac:dyDescent="0.25">
      <c r="B1" s="1"/>
      <c r="C1" s="22" t="s">
        <v>73</v>
      </c>
      <c r="D1" s="22"/>
      <c r="E1" s="22"/>
      <c r="F1" s="8"/>
      <c r="G1" s="20" t="s">
        <v>89</v>
      </c>
      <c r="H1" s="1" t="str">
        <f>IF(ABS(H2-0.5)&lt;1/SQRT(39),"nein","ja")</f>
        <v>nein</v>
      </c>
      <c r="I1" s="1" t="str">
        <f t="shared" ref="I1:J1" si="0">IF(ABS(I2-0.5)&lt;1/SQRT(39),"nein","ja")</f>
        <v>nein</v>
      </c>
      <c r="J1" s="1" t="str">
        <f t="shared" si="0"/>
        <v>nein</v>
      </c>
      <c r="N1" t="s">
        <v>74</v>
      </c>
    </row>
    <row r="2" spans="1:14" x14ac:dyDescent="0.25">
      <c r="B2" s="2" t="s">
        <v>37</v>
      </c>
      <c r="C2" s="3">
        <v>0.42</v>
      </c>
      <c r="D2" s="4">
        <f>0.297</f>
        <v>0.29699999999999999</v>
      </c>
      <c r="E2" s="6">
        <f>C2/D2</f>
        <v>1.4141414141414141</v>
      </c>
      <c r="G2" s="1" t="s">
        <v>36</v>
      </c>
      <c r="H2" s="11">
        <f>COUNTIF(K7:K45,"&gt;0")/39</f>
        <v>0.46153846153846156</v>
      </c>
      <c r="I2" s="12">
        <f>COUNTIF(L7:L45,"&gt;0")/39</f>
        <v>0.46153846153846156</v>
      </c>
      <c r="J2" s="13">
        <f>COUNTIF(M7:M45,"&gt;0")/39</f>
        <v>0.5641025641025641</v>
      </c>
      <c r="K2" s="10"/>
      <c r="L2" s="10"/>
      <c r="M2" s="10"/>
    </row>
    <row r="3" spans="1:14" x14ac:dyDescent="0.25">
      <c r="B3" s="2" t="s">
        <v>38</v>
      </c>
      <c r="C3" s="3" t="s">
        <v>84</v>
      </c>
      <c r="D3" s="4" t="s">
        <v>85</v>
      </c>
      <c r="E3" s="7" t="s">
        <v>86</v>
      </c>
    </row>
    <row r="4" spans="1:14" x14ac:dyDescent="0.25">
      <c r="B4" s="1"/>
      <c r="C4" s="22" t="s">
        <v>34</v>
      </c>
      <c r="D4" s="22"/>
      <c r="E4" s="22"/>
      <c r="F4" s="22"/>
      <c r="G4" s="22" t="s">
        <v>41</v>
      </c>
      <c r="H4" s="22"/>
      <c r="I4" s="22"/>
      <c r="J4" s="22"/>
      <c r="K4" s="22" t="s">
        <v>35</v>
      </c>
      <c r="L4" s="22"/>
      <c r="M4" s="22"/>
    </row>
    <row r="5" spans="1:14" x14ac:dyDescent="0.25">
      <c r="B5" s="14" t="s">
        <v>33</v>
      </c>
      <c r="C5" s="15">
        <f>AVERAGE(C7:C36)</f>
        <v>0.60183333333333344</v>
      </c>
      <c r="D5" s="15">
        <f t="shared" ref="D5:M5" si="1">AVERAGE(D7:D36)</f>
        <v>2.1066666666666678E-2</v>
      </c>
      <c r="E5" s="15">
        <f t="shared" si="1"/>
        <v>12.113000000000001</v>
      </c>
      <c r="F5" s="15">
        <f t="shared" si="1"/>
        <v>8.4830000000000005</v>
      </c>
      <c r="G5" s="15">
        <f t="shared" si="1"/>
        <v>3.5128080718628565E-2</v>
      </c>
      <c r="H5" s="15">
        <f t="shared" si="1"/>
        <v>0.424776839911846</v>
      </c>
      <c r="I5" s="15">
        <f t="shared" si="1"/>
        <v>0.29501333061705792</v>
      </c>
      <c r="J5" s="15">
        <f t="shared" si="1"/>
        <v>1.4538711721727098</v>
      </c>
      <c r="K5" s="15">
        <f t="shared" si="1"/>
        <v>1.1373428361538042E-2</v>
      </c>
      <c r="L5" s="15">
        <f t="shared" si="1"/>
        <v>-6.6891225014885499E-3</v>
      </c>
      <c r="M5" s="15">
        <f t="shared" si="1"/>
        <v>2.8094614607844584E-2</v>
      </c>
    </row>
    <row r="6" spans="1:14" x14ac:dyDescent="0.25">
      <c r="B6" s="2" t="s">
        <v>0</v>
      </c>
      <c r="C6" s="2" t="s">
        <v>1</v>
      </c>
      <c r="D6" s="2" t="s">
        <v>2</v>
      </c>
      <c r="E6" s="3" t="s">
        <v>39</v>
      </c>
      <c r="F6" s="4" t="s">
        <v>40</v>
      </c>
      <c r="G6" s="2" t="s">
        <v>90</v>
      </c>
      <c r="H6" s="3" t="s">
        <v>87</v>
      </c>
      <c r="I6" s="4" t="s">
        <v>88</v>
      </c>
      <c r="J6" s="7" t="s">
        <v>86</v>
      </c>
      <c r="K6" s="3" t="s">
        <v>87</v>
      </c>
      <c r="L6" s="4" t="s">
        <v>88</v>
      </c>
      <c r="M6" s="7" t="s">
        <v>86</v>
      </c>
    </row>
    <row r="7" spans="1:14" x14ac:dyDescent="0.25">
      <c r="A7">
        <v>1</v>
      </c>
      <c r="B7" s="2" t="s">
        <v>47</v>
      </c>
      <c r="C7" s="2">
        <v>0.61</v>
      </c>
      <c r="D7" s="2">
        <v>2.9000000000000001E-2</v>
      </c>
      <c r="E7" s="16">
        <v>10.15</v>
      </c>
      <c r="F7" s="16">
        <v>5.9</v>
      </c>
      <c r="G7" s="5">
        <f>D7/C7</f>
        <v>4.7540983606557383E-2</v>
      </c>
      <c r="H7" s="5">
        <f>E7*$G7</f>
        <v>0.48254098360655745</v>
      </c>
      <c r="I7" s="5">
        <f>F7*$G7</f>
        <v>0.28049180327868856</v>
      </c>
      <c r="J7" s="5">
        <f>H7/I7</f>
        <v>1.7203389830508475</v>
      </c>
      <c r="K7" s="9">
        <f>(H7-C$2)/C$2</f>
        <v>0.14890710382513683</v>
      </c>
      <c r="L7" s="9">
        <f>(I7-D$2)/D$2</f>
        <v>-5.5583153943809534E-2</v>
      </c>
      <c r="M7" s="9">
        <f>(J7-E$2)/E$2</f>
        <v>0.21652542372881362</v>
      </c>
    </row>
    <row r="8" spans="1:14" x14ac:dyDescent="0.25">
      <c r="A8">
        <v>2</v>
      </c>
      <c r="B8" s="2" t="s">
        <v>48</v>
      </c>
      <c r="C8" s="2">
        <v>0.54</v>
      </c>
      <c r="D8" s="2">
        <v>1.7999999999999999E-2</v>
      </c>
      <c r="E8" s="16">
        <v>12</v>
      </c>
      <c r="F8" s="16">
        <v>9.14</v>
      </c>
      <c r="G8" s="5">
        <f>D8/C8</f>
        <v>3.3333333333333326E-2</v>
      </c>
      <c r="H8" s="5">
        <f>E8*$G8</f>
        <v>0.39999999999999991</v>
      </c>
      <c r="I8" s="5">
        <f>F8*$G8</f>
        <v>0.30466666666666664</v>
      </c>
      <c r="J8" s="5">
        <f t="shared" ref="J8:J36" si="2">H8/I8</f>
        <v>1.3129102844638947</v>
      </c>
      <c r="K8" s="9">
        <f t="shared" ref="K8:M36" si="3">(H8-C$2)/C$2</f>
        <v>-4.7619047619047797E-2</v>
      </c>
      <c r="L8" s="9">
        <f t="shared" si="3"/>
        <v>2.5813692480359109E-2</v>
      </c>
      <c r="M8" s="9">
        <f t="shared" si="3"/>
        <v>-7.1584870271960185E-2</v>
      </c>
    </row>
    <row r="9" spans="1:14" x14ac:dyDescent="0.25">
      <c r="A9">
        <v>3</v>
      </c>
      <c r="B9" s="2" t="s">
        <v>22</v>
      </c>
      <c r="C9" s="2">
        <v>0.61</v>
      </c>
      <c r="D9" s="2">
        <v>2.7E-2</v>
      </c>
      <c r="E9" s="16">
        <v>12.2</v>
      </c>
      <c r="F9" s="16">
        <v>7.29</v>
      </c>
      <c r="G9" s="5">
        <f t="shared" ref="G9:G45" si="4">D9/C9</f>
        <v>4.4262295081967211E-2</v>
      </c>
      <c r="H9" s="5">
        <f t="shared" ref="H9:H45" si="5">E9*$G9</f>
        <v>0.53999999999999992</v>
      </c>
      <c r="I9" s="5">
        <f t="shared" ref="I9:I45" si="6">F9*$G9</f>
        <v>0.32267213114754095</v>
      </c>
      <c r="J9" s="5">
        <f t="shared" si="2"/>
        <v>1.6735253772290808</v>
      </c>
      <c r="K9" s="9">
        <f t="shared" si="3"/>
        <v>0.28571428571428559</v>
      </c>
      <c r="L9" s="9">
        <f t="shared" si="3"/>
        <v>8.6438152011922453E-2</v>
      </c>
      <c r="M9" s="9">
        <f t="shared" si="3"/>
        <v>0.18342151675484999</v>
      </c>
    </row>
    <row r="10" spans="1:14" x14ac:dyDescent="0.25">
      <c r="A10">
        <v>4</v>
      </c>
      <c r="B10" s="2" t="s">
        <v>49</v>
      </c>
      <c r="C10" s="2">
        <v>0.57999999999999996</v>
      </c>
      <c r="D10" s="2">
        <v>0.02</v>
      </c>
      <c r="E10" s="16">
        <v>9.6</v>
      </c>
      <c r="F10" s="16">
        <v>7.38</v>
      </c>
      <c r="G10" s="5">
        <f t="shared" si="4"/>
        <v>3.4482758620689662E-2</v>
      </c>
      <c r="H10" s="5">
        <f t="shared" si="5"/>
        <v>0.33103448275862074</v>
      </c>
      <c r="I10" s="5">
        <f t="shared" si="6"/>
        <v>0.2544827586206897</v>
      </c>
      <c r="J10" s="5">
        <f t="shared" si="2"/>
        <v>1.3008130081300813</v>
      </c>
      <c r="K10" s="9">
        <f t="shared" si="3"/>
        <v>-0.21182266009852202</v>
      </c>
      <c r="L10" s="9">
        <f t="shared" si="3"/>
        <v>-0.14315569487983262</v>
      </c>
      <c r="M10" s="9">
        <f t="shared" si="3"/>
        <v>-8.0139372822299673E-2</v>
      </c>
    </row>
    <row r="11" spans="1:14" x14ac:dyDescent="0.25">
      <c r="A11">
        <v>5</v>
      </c>
      <c r="B11" s="2" t="s">
        <v>18</v>
      </c>
      <c r="C11" s="2">
        <v>0.57999999999999996</v>
      </c>
      <c r="D11" s="2">
        <v>1.7999999999999999E-2</v>
      </c>
      <c r="E11" s="16">
        <v>13.44</v>
      </c>
      <c r="F11" s="16">
        <v>8.98</v>
      </c>
      <c r="G11" s="5">
        <f t="shared" si="4"/>
        <v>3.1034482758620689E-2</v>
      </c>
      <c r="H11" s="5">
        <f t="shared" si="5"/>
        <v>0.41710344827586204</v>
      </c>
      <c r="I11" s="5">
        <f t="shared" si="6"/>
        <v>0.27868965517241379</v>
      </c>
      <c r="J11" s="5">
        <f t="shared" si="2"/>
        <v>1.4966592427616925</v>
      </c>
      <c r="K11" s="9">
        <f t="shared" si="3"/>
        <v>-6.8965517241379552E-3</v>
      </c>
      <c r="L11" s="9">
        <f t="shared" si="3"/>
        <v>-6.1650992685475421E-2</v>
      </c>
      <c r="M11" s="9">
        <f t="shared" si="3"/>
        <v>5.8351893095768256E-2</v>
      </c>
    </row>
    <row r="12" spans="1:14" x14ac:dyDescent="0.25">
      <c r="A12">
        <v>6</v>
      </c>
      <c r="B12" s="2" t="s">
        <v>12</v>
      </c>
      <c r="C12" s="2">
        <v>0.66</v>
      </c>
      <c r="D12" s="2">
        <v>0.02</v>
      </c>
      <c r="E12" s="16">
        <v>13.8</v>
      </c>
      <c r="F12" s="16">
        <v>8.2200000000000006</v>
      </c>
      <c r="G12" s="5">
        <f t="shared" si="4"/>
        <v>3.0303030303030304E-2</v>
      </c>
      <c r="H12" s="5">
        <f t="shared" si="5"/>
        <v>0.41818181818181821</v>
      </c>
      <c r="I12" s="5">
        <f t="shared" si="6"/>
        <v>0.24909090909090911</v>
      </c>
      <c r="J12" s="5">
        <f t="shared" si="2"/>
        <v>1.6788321167883211</v>
      </c>
      <c r="K12" s="9">
        <f t="shared" si="3"/>
        <v>-4.3290043290042249E-3</v>
      </c>
      <c r="L12" s="9">
        <f t="shared" si="3"/>
        <v>-0.16131007040097939</v>
      </c>
      <c r="M12" s="9">
        <f t="shared" si="3"/>
        <v>0.18717413972888422</v>
      </c>
    </row>
    <row r="13" spans="1:14" x14ac:dyDescent="0.25">
      <c r="A13">
        <v>7</v>
      </c>
      <c r="B13" s="2" t="s">
        <v>50</v>
      </c>
      <c r="C13" s="2">
        <v>0.63</v>
      </c>
      <c r="D13" s="2">
        <v>2.5000000000000001E-2</v>
      </c>
      <c r="E13" s="16">
        <v>12.5</v>
      </c>
      <c r="F13" s="16">
        <v>7.48</v>
      </c>
      <c r="G13" s="5">
        <f t="shared" si="4"/>
        <v>3.9682539682539687E-2</v>
      </c>
      <c r="H13" s="5">
        <f t="shared" si="5"/>
        <v>0.4960317460317461</v>
      </c>
      <c r="I13" s="5">
        <f t="shared" si="6"/>
        <v>0.29682539682539688</v>
      </c>
      <c r="J13" s="5">
        <f t="shared" si="2"/>
        <v>1.6711229946524064</v>
      </c>
      <c r="K13" s="9">
        <f t="shared" si="3"/>
        <v>0.18102796674225266</v>
      </c>
      <c r="L13" s="9">
        <f t="shared" si="3"/>
        <v>-5.8788947677813181E-4</v>
      </c>
      <c r="M13" s="9">
        <f t="shared" si="3"/>
        <v>0.18172268907563027</v>
      </c>
    </row>
    <row r="14" spans="1:14" x14ac:dyDescent="0.25">
      <c r="A14">
        <v>8</v>
      </c>
      <c r="B14" s="2" t="s">
        <v>51</v>
      </c>
      <c r="C14" s="2">
        <v>0.71</v>
      </c>
      <c r="D14" s="2">
        <v>2.4E-2</v>
      </c>
      <c r="E14" s="16">
        <v>13</v>
      </c>
      <c r="F14" s="17">
        <v>8.4</v>
      </c>
      <c r="G14" s="5">
        <f t="shared" si="4"/>
        <v>3.3802816901408454E-2</v>
      </c>
      <c r="H14" s="5">
        <f t="shared" si="5"/>
        <v>0.43943661971830988</v>
      </c>
      <c r="I14" s="5">
        <f t="shared" si="6"/>
        <v>0.28394366197183102</v>
      </c>
      <c r="J14" s="5">
        <f t="shared" si="2"/>
        <v>1.5476190476190474</v>
      </c>
      <c r="K14" s="9">
        <f t="shared" si="3"/>
        <v>4.6277665995975957E-2</v>
      </c>
      <c r="L14" s="9">
        <f t="shared" si="3"/>
        <v>-4.3960734101579017E-2</v>
      </c>
      <c r="M14" s="9">
        <f t="shared" si="3"/>
        <v>9.4387755102040699E-2</v>
      </c>
    </row>
    <row r="15" spans="1:14" x14ac:dyDescent="0.25">
      <c r="A15">
        <v>9</v>
      </c>
      <c r="B15" s="2" t="s">
        <v>52</v>
      </c>
      <c r="C15" s="16">
        <v>0.55000000000000004</v>
      </c>
      <c r="D15" s="16">
        <v>1.6E-2</v>
      </c>
      <c r="E15" s="16">
        <v>12.7</v>
      </c>
      <c r="F15" s="16">
        <v>9.3000000000000007</v>
      </c>
      <c r="G15" s="5">
        <f t="shared" si="4"/>
        <v>2.9090909090909091E-2</v>
      </c>
      <c r="H15" s="5">
        <f t="shared" si="5"/>
        <v>0.36945454545454542</v>
      </c>
      <c r="I15" s="5">
        <f t="shared" si="6"/>
        <v>0.27054545454545459</v>
      </c>
      <c r="J15" s="5">
        <f t="shared" si="2"/>
        <v>1.365591397849462</v>
      </c>
      <c r="K15" s="9">
        <f t="shared" si="3"/>
        <v>-0.12034632034632038</v>
      </c>
      <c r="L15" s="9">
        <f t="shared" si="3"/>
        <v>-8.9072543617997976E-2</v>
      </c>
      <c r="M15" s="9">
        <f t="shared" si="3"/>
        <v>-3.4331797235023276E-2</v>
      </c>
    </row>
    <row r="16" spans="1:14" x14ac:dyDescent="0.25">
      <c r="A16">
        <v>10</v>
      </c>
      <c r="B16" s="2" t="s">
        <v>53</v>
      </c>
      <c r="C16" s="16">
        <v>0.7</v>
      </c>
      <c r="D16" s="16">
        <v>2.4E-2</v>
      </c>
      <c r="E16" s="16">
        <v>10.4</v>
      </c>
      <c r="F16" s="16">
        <v>7</v>
      </c>
      <c r="G16" s="5">
        <f t="shared" si="4"/>
        <v>3.4285714285714287E-2</v>
      </c>
      <c r="H16" s="5">
        <f t="shared" si="5"/>
        <v>0.35657142857142859</v>
      </c>
      <c r="I16" s="5">
        <f t="shared" si="6"/>
        <v>0.24000000000000002</v>
      </c>
      <c r="J16" s="5">
        <f t="shared" si="2"/>
        <v>1.4857142857142858</v>
      </c>
      <c r="K16" s="9">
        <f t="shared" si="3"/>
        <v>-0.15102040816326523</v>
      </c>
      <c r="L16" s="9">
        <f t="shared" si="3"/>
        <v>-0.19191919191919182</v>
      </c>
      <c r="M16" s="9">
        <f t="shared" si="3"/>
        <v>5.0612244897959215E-2</v>
      </c>
    </row>
    <row r="17" spans="1:13" x14ac:dyDescent="0.25">
      <c r="A17">
        <v>11</v>
      </c>
      <c r="B17" s="2" t="s">
        <v>54</v>
      </c>
      <c r="C17" s="16">
        <v>0.56000000000000005</v>
      </c>
      <c r="D17" s="16">
        <v>0.02</v>
      </c>
      <c r="E17" s="16">
        <v>15</v>
      </c>
      <c r="F17" s="16">
        <v>6</v>
      </c>
      <c r="G17" s="5">
        <f t="shared" si="4"/>
        <v>3.5714285714285712E-2</v>
      </c>
      <c r="H17" s="5">
        <f t="shared" si="5"/>
        <v>0.5357142857142857</v>
      </c>
      <c r="I17" s="5">
        <f t="shared" si="6"/>
        <v>0.21428571428571427</v>
      </c>
      <c r="J17" s="5">
        <f t="shared" si="2"/>
        <v>2.5</v>
      </c>
      <c r="K17" s="9">
        <f t="shared" si="3"/>
        <v>0.27551020408163268</v>
      </c>
      <c r="L17" s="9">
        <f t="shared" si="3"/>
        <v>-0.27849927849927852</v>
      </c>
      <c r="M17" s="18">
        <f t="shared" si="3"/>
        <v>0.7678571428571429</v>
      </c>
    </row>
    <row r="18" spans="1:13" x14ac:dyDescent="0.25">
      <c r="A18">
        <v>12</v>
      </c>
      <c r="B18" s="2" t="s">
        <v>55</v>
      </c>
      <c r="C18" s="16">
        <v>0.57999999999999996</v>
      </c>
      <c r="D18" s="16">
        <v>2.1000000000000001E-2</v>
      </c>
      <c r="E18" s="16">
        <v>10</v>
      </c>
      <c r="F18" s="16">
        <v>8.4</v>
      </c>
      <c r="G18" s="5">
        <f t="shared" si="4"/>
        <v>3.6206896551724141E-2</v>
      </c>
      <c r="H18" s="5">
        <f t="shared" si="5"/>
        <v>0.36206896551724144</v>
      </c>
      <c r="I18" s="5">
        <f t="shared" si="6"/>
        <v>0.30413793103448278</v>
      </c>
      <c r="J18" s="5">
        <f t="shared" si="2"/>
        <v>1.1904761904761907</v>
      </c>
      <c r="K18" s="9">
        <f t="shared" si="3"/>
        <v>-0.13793103448275845</v>
      </c>
      <c r="L18" s="9">
        <f t="shared" si="3"/>
        <v>2.4033437826541389E-2</v>
      </c>
      <c r="M18" s="9">
        <f t="shared" si="3"/>
        <v>-0.15816326530612229</v>
      </c>
    </row>
    <row r="19" spans="1:13" x14ac:dyDescent="0.25">
      <c r="A19">
        <v>13</v>
      </c>
      <c r="B19" s="2" t="s">
        <v>56</v>
      </c>
      <c r="C19" s="16">
        <v>0.54</v>
      </c>
      <c r="D19" s="16">
        <v>0.02</v>
      </c>
      <c r="E19" s="16">
        <v>13</v>
      </c>
      <c r="F19" s="16">
        <v>8</v>
      </c>
      <c r="G19" s="5">
        <f t="shared" si="4"/>
        <v>3.7037037037037035E-2</v>
      </c>
      <c r="H19" s="5">
        <f t="shared" si="5"/>
        <v>0.48148148148148145</v>
      </c>
      <c r="I19" s="5">
        <f t="shared" si="6"/>
        <v>0.29629629629629628</v>
      </c>
      <c r="J19" s="5">
        <f t="shared" si="2"/>
        <v>1.625</v>
      </c>
      <c r="K19" s="9">
        <f t="shared" si="3"/>
        <v>0.14638447971781304</v>
      </c>
      <c r="L19" s="9">
        <f t="shared" si="3"/>
        <v>-2.3693727397431194E-3</v>
      </c>
      <c r="M19" s="9">
        <f t="shared" si="3"/>
        <v>0.14910714285714285</v>
      </c>
    </row>
    <row r="20" spans="1:13" x14ac:dyDescent="0.25">
      <c r="A20">
        <v>14</v>
      </c>
      <c r="B20" s="2" t="s">
        <v>57</v>
      </c>
      <c r="C20" s="16">
        <v>0.61</v>
      </c>
      <c r="D20" s="16">
        <v>2.1999999999999999E-2</v>
      </c>
      <c r="E20" s="16">
        <v>12.2</v>
      </c>
      <c r="F20" s="16">
        <v>8</v>
      </c>
      <c r="G20" s="5">
        <f t="shared" si="4"/>
        <v>3.6065573770491799E-2</v>
      </c>
      <c r="H20" s="5">
        <f t="shared" si="5"/>
        <v>0.43999999999999995</v>
      </c>
      <c r="I20" s="5">
        <f t="shared" si="6"/>
        <v>0.28852459016393439</v>
      </c>
      <c r="J20" s="5">
        <f t="shared" si="2"/>
        <v>1.5249999999999999</v>
      </c>
      <c r="K20" s="9">
        <f t="shared" si="3"/>
        <v>4.7619047619047533E-2</v>
      </c>
      <c r="L20" s="9">
        <f t="shared" si="3"/>
        <v>-2.8536733454766313E-2</v>
      </c>
      <c r="M20" s="9">
        <f t="shared" si="3"/>
        <v>7.8392857142857084E-2</v>
      </c>
    </row>
    <row r="21" spans="1:13" x14ac:dyDescent="0.25">
      <c r="A21">
        <v>15</v>
      </c>
      <c r="B21" s="2" t="s">
        <v>58</v>
      </c>
      <c r="C21" s="16">
        <v>0.57999999999999996</v>
      </c>
      <c r="D21" s="16">
        <v>0.02</v>
      </c>
      <c r="E21" s="16">
        <v>15</v>
      </c>
      <c r="F21" s="16">
        <v>9.5</v>
      </c>
      <c r="G21" s="5">
        <f t="shared" si="4"/>
        <v>3.4482758620689662E-2</v>
      </c>
      <c r="H21" s="5">
        <f t="shared" si="5"/>
        <v>0.51724137931034497</v>
      </c>
      <c r="I21" s="5">
        <f t="shared" si="6"/>
        <v>0.32758620689655177</v>
      </c>
      <c r="J21" s="5">
        <f t="shared" si="2"/>
        <v>1.5789473684210529</v>
      </c>
      <c r="K21" s="9">
        <f t="shared" si="3"/>
        <v>0.2315270935960595</v>
      </c>
      <c r="L21" s="9">
        <f t="shared" si="3"/>
        <v>0.10298386160455146</v>
      </c>
      <c r="M21" s="9">
        <f t="shared" si="3"/>
        <v>0.11654135338345882</v>
      </c>
    </row>
    <row r="22" spans="1:13" x14ac:dyDescent="0.25">
      <c r="A22">
        <v>16</v>
      </c>
      <c r="B22" s="2" t="s">
        <v>28</v>
      </c>
      <c r="C22" s="16">
        <v>0.6</v>
      </c>
      <c r="D22" s="16">
        <v>0.02</v>
      </c>
      <c r="E22" s="16">
        <v>12.8</v>
      </c>
      <c r="F22" s="16">
        <v>8.6999999999999993</v>
      </c>
      <c r="G22" s="5">
        <f t="shared" si="4"/>
        <v>3.3333333333333333E-2</v>
      </c>
      <c r="H22" s="5">
        <f t="shared" si="5"/>
        <v>0.42666666666666669</v>
      </c>
      <c r="I22" s="5">
        <f t="shared" si="6"/>
        <v>0.28999999999999998</v>
      </c>
      <c r="J22" s="5">
        <f t="shared" si="2"/>
        <v>1.4712643678160922</v>
      </c>
      <c r="K22" s="9">
        <f t="shared" si="3"/>
        <v>1.5873015873015976E-2</v>
      </c>
      <c r="L22" s="9">
        <f t="shared" si="3"/>
        <v>-2.356902356902359E-2</v>
      </c>
      <c r="M22" s="9">
        <f t="shared" si="3"/>
        <v>4.0394088669950881E-2</v>
      </c>
    </row>
    <row r="23" spans="1:13" x14ac:dyDescent="0.25">
      <c r="A23">
        <v>17</v>
      </c>
      <c r="B23" s="2" t="s">
        <v>59</v>
      </c>
      <c r="C23" s="16">
        <v>0.72</v>
      </c>
      <c r="D23" s="16">
        <v>2.4E-2</v>
      </c>
      <c r="E23" s="16">
        <v>12.5</v>
      </c>
      <c r="F23" s="16">
        <v>9.1999999999999993</v>
      </c>
      <c r="G23" s="5">
        <f t="shared" si="4"/>
        <v>3.3333333333333333E-2</v>
      </c>
      <c r="H23" s="5">
        <f t="shared" si="5"/>
        <v>0.41666666666666669</v>
      </c>
      <c r="I23" s="5">
        <f t="shared" si="6"/>
        <v>0.30666666666666664</v>
      </c>
      <c r="J23" s="5">
        <f t="shared" si="2"/>
        <v>1.3586956521739133</v>
      </c>
      <c r="K23" s="9">
        <f t="shared" si="3"/>
        <v>-7.9365079365078563E-3</v>
      </c>
      <c r="L23" s="9">
        <f t="shared" si="3"/>
        <v>3.2547699214365851E-2</v>
      </c>
      <c r="M23" s="9">
        <f t="shared" si="3"/>
        <v>-3.9208074534161308E-2</v>
      </c>
    </row>
    <row r="24" spans="1:13" x14ac:dyDescent="0.25">
      <c r="A24">
        <v>18</v>
      </c>
      <c r="B24" s="2" t="s">
        <v>60</v>
      </c>
      <c r="C24" s="16">
        <v>0.59499999999999997</v>
      </c>
      <c r="D24" s="16">
        <v>2.5000000000000001E-2</v>
      </c>
      <c r="E24" s="16">
        <v>15</v>
      </c>
      <c r="F24" s="16">
        <v>9.5</v>
      </c>
      <c r="G24" s="5">
        <f t="shared" si="4"/>
        <v>4.2016806722689079E-2</v>
      </c>
      <c r="H24" s="5">
        <f t="shared" si="5"/>
        <v>0.63025210084033623</v>
      </c>
      <c r="I24" s="5">
        <f t="shared" si="6"/>
        <v>0.39915966386554624</v>
      </c>
      <c r="J24" s="5">
        <f t="shared" si="2"/>
        <v>1.5789473684210527</v>
      </c>
      <c r="K24" s="9">
        <f t="shared" si="3"/>
        <v>0.50060024009603865</v>
      </c>
      <c r="L24" s="9">
        <f t="shared" si="3"/>
        <v>0.34397193220722649</v>
      </c>
      <c r="M24" s="9">
        <f t="shared" si="3"/>
        <v>0.11654135338345867</v>
      </c>
    </row>
    <row r="25" spans="1:13" x14ac:dyDescent="0.25">
      <c r="A25">
        <v>19</v>
      </c>
      <c r="B25" s="2" t="s">
        <v>19</v>
      </c>
      <c r="C25" s="16">
        <v>0.56000000000000005</v>
      </c>
      <c r="D25" s="16">
        <v>0.02</v>
      </c>
      <c r="E25" s="16">
        <v>13.3</v>
      </c>
      <c r="F25" s="16">
        <v>9.5</v>
      </c>
      <c r="G25" s="5">
        <f t="shared" si="4"/>
        <v>3.5714285714285712E-2</v>
      </c>
      <c r="H25" s="5">
        <f t="shared" si="5"/>
        <v>0.47499999999999998</v>
      </c>
      <c r="I25" s="5">
        <f t="shared" si="6"/>
        <v>0.33928571428571425</v>
      </c>
      <c r="J25" s="5">
        <f t="shared" si="2"/>
        <v>1.4000000000000001</v>
      </c>
      <c r="K25" s="9">
        <f t="shared" si="3"/>
        <v>0.13095238095238093</v>
      </c>
      <c r="L25" s="9">
        <f t="shared" si="3"/>
        <v>0.1423761423761423</v>
      </c>
      <c r="M25" s="9">
        <f t="shared" si="3"/>
        <v>-9.9999999999999065E-3</v>
      </c>
    </row>
    <row r="26" spans="1:13" x14ac:dyDescent="0.25">
      <c r="A26">
        <v>20</v>
      </c>
      <c r="B26" s="2" t="s">
        <v>29</v>
      </c>
      <c r="C26" s="16">
        <v>0.61</v>
      </c>
      <c r="D26" s="16">
        <v>2.5000000000000001E-2</v>
      </c>
      <c r="E26" s="16">
        <v>10.8</v>
      </c>
      <c r="F26" s="16">
        <v>8.9</v>
      </c>
      <c r="G26" s="5">
        <f t="shared" si="4"/>
        <v>4.0983606557377053E-2</v>
      </c>
      <c r="H26" s="5">
        <f t="shared" si="5"/>
        <v>0.44262295081967218</v>
      </c>
      <c r="I26" s="5">
        <f t="shared" si="6"/>
        <v>0.36475409836065581</v>
      </c>
      <c r="J26" s="5">
        <f t="shared" si="2"/>
        <v>1.2134831460674156</v>
      </c>
      <c r="K26" s="9">
        <f t="shared" si="3"/>
        <v>5.3864168618267129E-2</v>
      </c>
      <c r="L26" s="9">
        <f t="shared" si="3"/>
        <v>0.22812827730860546</v>
      </c>
      <c r="M26" s="9">
        <f t="shared" si="3"/>
        <v>-0.1418940609951847</v>
      </c>
    </row>
    <row r="27" spans="1:13" x14ac:dyDescent="0.25">
      <c r="A27">
        <v>21</v>
      </c>
      <c r="B27" s="2" t="s">
        <v>61</v>
      </c>
      <c r="C27" s="16">
        <v>0.57999999999999996</v>
      </c>
      <c r="D27" s="3">
        <v>1.2E-2</v>
      </c>
      <c r="E27" s="16">
        <v>11</v>
      </c>
      <c r="F27" s="16">
        <v>8.1999999999999993</v>
      </c>
      <c r="G27" s="5">
        <f t="shared" si="4"/>
        <v>2.0689655172413796E-2</v>
      </c>
      <c r="H27" s="5">
        <f t="shared" si="5"/>
        <v>0.22758620689655176</v>
      </c>
      <c r="I27" s="5">
        <f t="shared" si="6"/>
        <v>0.1696551724137931</v>
      </c>
      <c r="J27" s="5">
        <f t="shared" si="2"/>
        <v>1.3414634146341466</v>
      </c>
      <c r="K27" s="18">
        <f t="shared" si="3"/>
        <v>-0.45812807881773387</v>
      </c>
      <c r="L27" s="18">
        <f t="shared" si="3"/>
        <v>-0.42877046325322182</v>
      </c>
      <c r="M27" s="9">
        <f t="shared" si="3"/>
        <v>-5.1393728222996302E-2</v>
      </c>
    </row>
    <row r="28" spans="1:13" x14ac:dyDescent="0.25">
      <c r="A28">
        <v>22</v>
      </c>
      <c r="B28" s="2" t="s">
        <v>62</v>
      </c>
      <c r="C28" s="16">
        <v>0.5</v>
      </c>
      <c r="D28" s="16">
        <v>2.3E-2</v>
      </c>
      <c r="E28" s="16">
        <v>10</v>
      </c>
      <c r="F28" s="16">
        <v>7</v>
      </c>
      <c r="G28" s="5">
        <f t="shared" si="4"/>
        <v>4.5999999999999999E-2</v>
      </c>
      <c r="H28" s="5">
        <f t="shared" si="5"/>
        <v>0.45999999999999996</v>
      </c>
      <c r="I28" s="5">
        <f t="shared" si="6"/>
        <v>0.32200000000000001</v>
      </c>
      <c r="J28" s="5">
        <f t="shared" si="2"/>
        <v>1.4285714285714284</v>
      </c>
      <c r="K28" s="9">
        <f t="shared" si="3"/>
        <v>9.5238095238095191E-2</v>
      </c>
      <c r="L28" s="9">
        <f t="shared" si="3"/>
        <v>8.417508417508425E-2</v>
      </c>
      <c r="M28" s="9">
        <f t="shared" si="3"/>
        <v>1.0204081632652925E-2</v>
      </c>
    </row>
    <row r="29" spans="1:13" x14ac:dyDescent="0.25">
      <c r="A29">
        <v>23</v>
      </c>
      <c r="B29" s="2" t="s">
        <v>63</v>
      </c>
      <c r="C29" s="16">
        <v>0.6</v>
      </c>
      <c r="D29" s="16">
        <v>1.7999999999999999E-2</v>
      </c>
      <c r="E29" s="16">
        <v>9.4</v>
      </c>
      <c r="F29" s="16">
        <v>7.3</v>
      </c>
      <c r="G29" s="5">
        <f t="shared" si="4"/>
        <v>0.03</v>
      </c>
      <c r="H29" s="5">
        <f t="shared" si="5"/>
        <v>0.28199999999999997</v>
      </c>
      <c r="I29" s="5">
        <f t="shared" si="6"/>
        <v>0.219</v>
      </c>
      <c r="J29" s="5">
        <f t="shared" si="2"/>
        <v>1.2876712328767121</v>
      </c>
      <c r="K29" s="9">
        <f t="shared" si="3"/>
        <v>-0.32857142857142863</v>
      </c>
      <c r="L29" s="9">
        <f t="shared" si="3"/>
        <v>-0.2626262626262626</v>
      </c>
      <c r="M29" s="9">
        <f t="shared" si="3"/>
        <v>-8.943248532289641E-2</v>
      </c>
    </row>
    <row r="30" spans="1:13" x14ac:dyDescent="0.25">
      <c r="A30">
        <v>24</v>
      </c>
      <c r="B30" s="2" t="s">
        <v>64</v>
      </c>
      <c r="C30" s="16">
        <v>0.53</v>
      </c>
      <c r="D30" s="16">
        <v>0.02</v>
      </c>
      <c r="E30" s="16">
        <v>13</v>
      </c>
      <c r="F30" s="16">
        <v>9</v>
      </c>
      <c r="G30" s="5">
        <f t="shared" si="4"/>
        <v>3.7735849056603772E-2</v>
      </c>
      <c r="H30" s="5">
        <f t="shared" si="5"/>
        <v>0.49056603773584906</v>
      </c>
      <c r="I30" s="5">
        <f t="shared" si="6"/>
        <v>0.33962264150943394</v>
      </c>
      <c r="J30" s="5">
        <f t="shared" si="2"/>
        <v>1.4444444444444446</v>
      </c>
      <c r="K30" s="9">
        <f t="shared" si="3"/>
        <v>0.16801437556154541</v>
      </c>
      <c r="L30" s="9">
        <f t="shared" si="3"/>
        <v>0.1435105774728416</v>
      </c>
      <c r="M30" s="9">
        <f t="shared" si="3"/>
        <v>2.1428571428571568E-2</v>
      </c>
    </row>
    <row r="31" spans="1:13" x14ac:dyDescent="0.25">
      <c r="A31">
        <v>25</v>
      </c>
      <c r="B31" s="2" t="s">
        <v>65</v>
      </c>
      <c r="C31" s="16">
        <v>0.64</v>
      </c>
      <c r="D31" s="16">
        <v>0.02</v>
      </c>
      <c r="E31" s="16">
        <v>11</v>
      </c>
      <c r="F31" s="16">
        <v>11</v>
      </c>
      <c r="G31" s="5">
        <f t="shared" si="4"/>
        <v>3.125E-2</v>
      </c>
      <c r="H31" s="5">
        <f t="shared" si="5"/>
        <v>0.34375</v>
      </c>
      <c r="I31" s="5">
        <f t="shared" si="6"/>
        <v>0.34375</v>
      </c>
      <c r="J31" s="5">
        <f t="shared" si="2"/>
        <v>1</v>
      </c>
      <c r="K31" s="9">
        <f t="shared" si="3"/>
        <v>-0.18154761904761901</v>
      </c>
      <c r="L31" s="9">
        <f t="shared" si="3"/>
        <v>0.15740740740740747</v>
      </c>
      <c r="M31" s="9">
        <f t="shared" si="3"/>
        <v>-0.29285714285714287</v>
      </c>
    </row>
    <row r="32" spans="1:13" x14ac:dyDescent="0.25">
      <c r="A32">
        <v>26</v>
      </c>
      <c r="B32" s="2" t="s">
        <v>66</v>
      </c>
      <c r="C32" s="16">
        <v>0.57999999999999996</v>
      </c>
      <c r="D32" s="16">
        <v>1.9E-2</v>
      </c>
      <c r="E32" s="16">
        <v>11</v>
      </c>
      <c r="F32" s="16">
        <v>10.5</v>
      </c>
      <c r="G32" s="5">
        <f t="shared" si="4"/>
        <v>3.2758620689655175E-2</v>
      </c>
      <c r="H32" s="5">
        <f t="shared" si="5"/>
        <v>0.36034482758620695</v>
      </c>
      <c r="I32" s="5">
        <f t="shared" si="6"/>
        <v>0.34396551724137936</v>
      </c>
      <c r="J32" s="5">
        <f t="shared" si="2"/>
        <v>1.0476190476190477</v>
      </c>
      <c r="K32" s="9">
        <f t="shared" si="3"/>
        <v>-0.14203612479474531</v>
      </c>
      <c r="L32" s="9">
        <f t="shared" si="3"/>
        <v>0.15813305468477903</v>
      </c>
      <c r="M32" s="9">
        <f t="shared" si="3"/>
        <v>-0.2591836734693877</v>
      </c>
    </row>
    <row r="33" spans="1:13" x14ac:dyDescent="0.25">
      <c r="A33">
        <v>27</v>
      </c>
      <c r="B33" s="2" t="s">
        <v>67</v>
      </c>
      <c r="C33" s="16">
        <v>0.61</v>
      </c>
      <c r="D33" s="16">
        <v>2.1999999999999999E-2</v>
      </c>
      <c r="E33" s="16">
        <v>10.6</v>
      </c>
      <c r="F33" s="16">
        <v>7.4</v>
      </c>
      <c r="G33" s="5">
        <f t="shared" si="4"/>
        <v>3.6065573770491799E-2</v>
      </c>
      <c r="H33" s="5">
        <f t="shared" si="5"/>
        <v>0.38229508196721307</v>
      </c>
      <c r="I33" s="5">
        <f t="shared" si="6"/>
        <v>0.26688524590163931</v>
      </c>
      <c r="J33" s="5">
        <f t="shared" si="2"/>
        <v>1.4324324324324325</v>
      </c>
      <c r="K33" s="9">
        <f t="shared" si="3"/>
        <v>-8.977361436377837E-2</v>
      </c>
      <c r="L33" s="9">
        <f t="shared" si="3"/>
        <v>-0.10139647844565884</v>
      </c>
      <c r="M33" s="9">
        <f t="shared" si="3"/>
        <v>1.2934362934362949E-2</v>
      </c>
    </row>
    <row r="34" spans="1:13" x14ac:dyDescent="0.25">
      <c r="A34">
        <v>28</v>
      </c>
      <c r="B34" s="2" t="s">
        <v>68</v>
      </c>
      <c r="C34" s="16">
        <v>0.53</v>
      </c>
      <c r="D34" s="16">
        <v>1.9E-2</v>
      </c>
      <c r="E34" s="16">
        <v>13</v>
      </c>
      <c r="F34" s="16">
        <v>8.3000000000000007</v>
      </c>
      <c r="G34" s="5">
        <f t="shared" si="4"/>
        <v>3.5849056603773584E-2</v>
      </c>
      <c r="H34" s="5">
        <f t="shared" si="5"/>
        <v>0.46603773584905661</v>
      </c>
      <c r="I34" s="5">
        <f t="shared" si="6"/>
        <v>0.29754716981132079</v>
      </c>
      <c r="J34" s="5">
        <f t="shared" si="2"/>
        <v>1.5662650602409638</v>
      </c>
      <c r="K34" s="9">
        <f t="shared" si="3"/>
        <v>0.10961365678346817</v>
      </c>
      <c r="L34" s="9">
        <f t="shared" si="3"/>
        <v>1.8423225970397386E-3</v>
      </c>
      <c r="M34" s="9">
        <f t="shared" si="3"/>
        <v>0.1075731497418244</v>
      </c>
    </row>
    <row r="35" spans="1:13" x14ac:dyDescent="0.25">
      <c r="A35">
        <v>29</v>
      </c>
      <c r="B35" s="2"/>
      <c r="C35" s="16">
        <v>0.75</v>
      </c>
      <c r="D35" s="16">
        <v>2.1000000000000001E-2</v>
      </c>
      <c r="E35" s="16">
        <v>14</v>
      </c>
      <c r="F35" s="16">
        <v>11</v>
      </c>
      <c r="G35" s="5">
        <f t="shared" si="4"/>
        <v>2.8000000000000001E-2</v>
      </c>
      <c r="H35" s="5">
        <f t="shared" si="5"/>
        <v>0.39200000000000002</v>
      </c>
      <c r="I35" s="5">
        <f t="shared" si="6"/>
        <v>0.308</v>
      </c>
      <c r="J35" s="5">
        <f t="shared" si="2"/>
        <v>1.2727272727272727</v>
      </c>
      <c r="K35" s="9">
        <f t="shared" si="3"/>
        <v>-6.6666666666666596E-2</v>
      </c>
      <c r="L35" s="9">
        <f t="shared" si="3"/>
        <v>3.703703703703707E-2</v>
      </c>
      <c r="M35" s="9">
        <f t="shared" si="3"/>
        <v>-0.10000000000000002</v>
      </c>
    </row>
    <row r="36" spans="1:13" x14ac:dyDescent="0.25">
      <c r="A36">
        <v>30</v>
      </c>
      <c r="B36" s="2"/>
      <c r="C36" s="16">
        <v>0.61</v>
      </c>
      <c r="D36" s="16">
        <v>0.02</v>
      </c>
      <c r="E36" s="16">
        <v>11</v>
      </c>
      <c r="F36" s="16">
        <v>10</v>
      </c>
      <c r="G36" s="5">
        <f t="shared" si="4"/>
        <v>3.2786885245901641E-2</v>
      </c>
      <c r="H36" s="5">
        <f t="shared" si="5"/>
        <v>0.36065573770491804</v>
      </c>
      <c r="I36" s="5">
        <f t="shared" si="6"/>
        <v>0.32786885245901642</v>
      </c>
      <c r="J36" s="5">
        <f t="shared" si="2"/>
        <v>1.0999999999999999</v>
      </c>
      <c r="K36" s="9">
        <f t="shared" si="3"/>
        <v>-0.14129586260733795</v>
      </c>
      <c r="L36" s="9">
        <f t="shared" si="3"/>
        <v>0.10393553016503852</v>
      </c>
      <c r="M36" s="9">
        <f t="shared" si="3"/>
        <v>-0.22214285714285723</v>
      </c>
    </row>
    <row r="37" spans="1:13" x14ac:dyDescent="0.25">
      <c r="A37">
        <v>31</v>
      </c>
      <c r="B37" s="2"/>
      <c r="C37" s="16">
        <v>0.6</v>
      </c>
      <c r="D37" s="16">
        <v>2.5000000000000001E-2</v>
      </c>
      <c r="E37" s="16">
        <v>9</v>
      </c>
      <c r="F37" s="16">
        <v>6</v>
      </c>
      <c r="G37" s="5">
        <f t="shared" si="4"/>
        <v>4.1666666666666671E-2</v>
      </c>
      <c r="H37" s="5">
        <f t="shared" si="5"/>
        <v>0.37500000000000006</v>
      </c>
      <c r="I37" s="5">
        <f t="shared" si="6"/>
        <v>0.25</v>
      </c>
      <c r="J37" s="5">
        <f t="shared" ref="J37:J45" si="7">H37/I37</f>
        <v>1.5000000000000002</v>
      </c>
      <c r="K37" s="9">
        <f t="shared" ref="K37:K45" si="8">(H37-C$2)/C$2</f>
        <v>-0.10714285714285698</v>
      </c>
      <c r="L37" s="9">
        <f t="shared" ref="L37:L45" si="9">(I37-D$2)/D$2</f>
        <v>-0.15824915824915822</v>
      </c>
      <c r="M37" s="9">
        <f t="shared" ref="M37:M45" si="10">(J37-E$2)/E$2</f>
        <v>6.0714285714285866E-2</v>
      </c>
    </row>
    <row r="38" spans="1:13" x14ac:dyDescent="0.25">
      <c r="A38">
        <v>32</v>
      </c>
      <c r="B38" s="2" t="s">
        <v>69</v>
      </c>
      <c r="C38" s="16">
        <v>0.57999999999999996</v>
      </c>
      <c r="D38" s="16">
        <v>1.6E-2</v>
      </c>
      <c r="E38" s="16">
        <v>13.9</v>
      </c>
      <c r="F38" s="16">
        <v>8.9</v>
      </c>
      <c r="G38" s="5">
        <f t="shared" si="4"/>
        <v>2.7586206896551727E-2</v>
      </c>
      <c r="H38" s="5">
        <f t="shared" si="5"/>
        <v>0.38344827586206903</v>
      </c>
      <c r="I38" s="5">
        <f t="shared" si="6"/>
        <v>0.24551724137931039</v>
      </c>
      <c r="J38" s="5">
        <f t="shared" si="7"/>
        <v>1.5617977528089888</v>
      </c>
      <c r="K38" s="9">
        <f t="shared" si="8"/>
        <v>-8.7027914614121321E-2</v>
      </c>
      <c r="L38" s="9">
        <f t="shared" si="9"/>
        <v>-0.17334262161848352</v>
      </c>
      <c r="M38" s="9">
        <f t="shared" si="10"/>
        <v>0.10441412520064208</v>
      </c>
    </row>
    <row r="39" spans="1:13" x14ac:dyDescent="0.25">
      <c r="A39">
        <v>33</v>
      </c>
      <c r="B39" s="2"/>
      <c r="C39" s="16">
        <v>0.64</v>
      </c>
      <c r="D39" s="3">
        <v>1.2999999999999999E-2</v>
      </c>
      <c r="E39" s="16">
        <v>10</v>
      </c>
      <c r="F39" s="16">
        <v>8</v>
      </c>
      <c r="G39" s="5">
        <f t="shared" si="4"/>
        <v>2.0312499999999997E-2</v>
      </c>
      <c r="H39" s="5">
        <f t="shared" si="5"/>
        <v>0.20312499999999997</v>
      </c>
      <c r="I39" s="5">
        <f t="shared" si="6"/>
        <v>0.16249999999999998</v>
      </c>
      <c r="J39" s="5">
        <f t="shared" si="7"/>
        <v>1.25</v>
      </c>
      <c r="K39" s="18">
        <f t="shared" si="8"/>
        <v>-0.51636904761904767</v>
      </c>
      <c r="L39" s="18">
        <f t="shared" si="9"/>
        <v>-0.45286195286195291</v>
      </c>
      <c r="M39" s="9">
        <f t="shared" si="10"/>
        <v>-0.11607142857142858</v>
      </c>
    </row>
    <row r="40" spans="1:13" x14ac:dyDescent="0.25">
      <c r="A40">
        <v>34</v>
      </c>
      <c r="B40" s="2"/>
      <c r="C40" s="16">
        <v>0.62</v>
      </c>
      <c r="D40" s="16">
        <v>2.1999999999999999E-2</v>
      </c>
      <c r="E40" s="16">
        <v>11.5</v>
      </c>
      <c r="F40" s="16">
        <v>8.8000000000000007</v>
      </c>
      <c r="G40" s="5">
        <f t="shared" si="4"/>
        <v>3.5483870967741936E-2</v>
      </c>
      <c r="H40" s="5">
        <f t="shared" si="5"/>
        <v>0.40806451612903227</v>
      </c>
      <c r="I40" s="5">
        <f t="shared" si="6"/>
        <v>0.31225806451612909</v>
      </c>
      <c r="J40" s="5">
        <f t="shared" si="7"/>
        <v>1.3068181818181817</v>
      </c>
      <c r="K40" s="9">
        <f t="shared" si="8"/>
        <v>-2.8417818740399312E-2</v>
      </c>
      <c r="L40" s="9">
        <f t="shared" si="9"/>
        <v>5.1373954599761282E-2</v>
      </c>
      <c r="M40" s="9">
        <f t="shared" si="10"/>
        <v>-7.5892857142857262E-2</v>
      </c>
    </row>
    <row r="41" spans="1:13" x14ac:dyDescent="0.25">
      <c r="A41">
        <v>35</v>
      </c>
      <c r="B41" s="2" t="s">
        <v>54</v>
      </c>
      <c r="C41" s="16">
        <v>0.56999999999999995</v>
      </c>
      <c r="D41" s="16">
        <v>1.7999999999999999E-2</v>
      </c>
      <c r="E41" s="16">
        <v>11.1</v>
      </c>
      <c r="F41" s="16">
        <v>8.9</v>
      </c>
      <c r="G41" s="5">
        <f t="shared" si="4"/>
        <v>3.1578947368421054E-2</v>
      </c>
      <c r="H41" s="5">
        <f t="shared" si="5"/>
        <v>0.35052631578947369</v>
      </c>
      <c r="I41" s="5">
        <f t="shared" si="6"/>
        <v>0.28105263157894739</v>
      </c>
      <c r="J41" s="5">
        <f t="shared" si="7"/>
        <v>1.247191011235955</v>
      </c>
      <c r="K41" s="9">
        <f t="shared" si="8"/>
        <v>-0.16541353383458643</v>
      </c>
      <c r="L41" s="9">
        <f t="shared" si="9"/>
        <v>-5.3694843168527275E-2</v>
      </c>
      <c r="M41" s="9">
        <f t="shared" si="10"/>
        <v>-0.11805778491171755</v>
      </c>
    </row>
    <row r="42" spans="1:13" x14ac:dyDescent="0.25">
      <c r="A42">
        <v>36</v>
      </c>
      <c r="B42" s="2"/>
      <c r="C42" s="16">
        <v>0.64</v>
      </c>
      <c r="D42" s="16">
        <v>2.3E-2</v>
      </c>
      <c r="E42" s="16">
        <v>12.4</v>
      </c>
      <c r="F42" s="16">
        <v>6.5</v>
      </c>
      <c r="G42" s="5">
        <f t="shared" si="4"/>
        <v>3.5937499999999997E-2</v>
      </c>
      <c r="H42" s="5">
        <f t="shared" si="5"/>
        <v>0.44562499999999999</v>
      </c>
      <c r="I42" s="5">
        <f t="shared" si="6"/>
        <v>0.23359374999999999</v>
      </c>
      <c r="J42" s="5">
        <f t="shared" si="7"/>
        <v>1.9076923076923078</v>
      </c>
      <c r="K42" s="9">
        <f t="shared" si="8"/>
        <v>6.1011904761904788E-2</v>
      </c>
      <c r="L42" s="9">
        <f t="shared" si="9"/>
        <v>-0.21348905723905723</v>
      </c>
      <c r="M42" s="9">
        <f t="shared" si="10"/>
        <v>0.34901098901098909</v>
      </c>
    </row>
    <row r="43" spans="1:13" x14ac:dyDescent="0.25">
      <c r="A43">
        <v>37</v>
      </c>
      <c r="B43" s="2" t="s">
        <v>70</v>
      </c>
      <c r="C43" s="16">
        <v>0.63</v>
      </c>
      <c r="D43" s="16">
        <v>1.6E-2</v>
      </c>
      <c r="E43" s="16">
        <v>13</v>
      </c>
      <c r="F43" s="16">
        <v>10</v>
      </c>
      <c r="G43" s="5">
        <f t="shared" si="4"/>
        <v>2.5396825396825397E-2</v>
      </c>
      <c r="H43" s="5">
        <f t="shared" si="5"/>
        <v>0.33015873015873015</v>
      </c>
      <c r="I43" s="5">
        <f t="shared" si="6"/>
        <v>0.25396825396825395</v>
      </c>
      <c r="J43" s="5">
        <f t="shared" si="7"/>
        <v>1.3</v>
      </c>
      <c r="K43" s="9">
        <f t="shared" si="8"/>
        <v>-0.21390778533635676</v>
      </c>
      <c r="L43" s="9">
        <f t="shared" si="9"/>
        <v>-0.14488803377692266</v>
      </c>
      <c r="M43" s="9">
        <f t="shared" si="10"/>
        <v>-8.0714285714285683E-2</v>
      </c>
    </row>
    <row r="44" spans="1:13" x14ac:dyDescent="0.25">
      <c r="A44">
        <v>38</v>
      </c>
      <c r="B44" s="2" t="s">
        <v>71</v>
      </c>
      <c r="C44" s="16">
        <v>0.56000000000000005</v>
      </c>
      <c r="D44" s="16">
        <v>2.5000000000000001E-2</v>
      </c>
      <c r="E44" s="16">
        <v>13.95</v>
      </c>
      <c r="F44" s="16">
        <v>8.1999999999999993</v>
      </c>
      <c r="G44" s="5">
        <f t="shared" si="4"/>
        <v>4.4642857142857144E-2</v>
      </c>
      <c r="H44" s="5">
        <f t="shared" si="5"/>
        <v>0.6227678571428571</v>
      </c>
      <c r="I44" s="5">
        <f t="shared" si="6"/>
        <v>0.36607142857142855</v>
      </c>
      <c r="J44" s="5">
        <f t="shared" si="7"/>
        <v>1.7012195121951219</v>
      </c>
      <c r="K44" s="9">
        <f t="shared" si="8"/>
        <v>0.48278061224489788</v>
      </c>
      <c r="L44" s="9">
        <f t="shared" si="9"/>
        <v>0.23256373256373253</v>
      </c>
      <c r="M44" s="9">
        <f t="shared" si="10"/>
        <v>0.20300522648083622</v>
      </c>
    </row>
    <row r="45" spans="1:13" x14ac:dyDescent="0.25">
      <c r="A45">
        <v>39</v>
      </c>
      <c r="B45" s="1" t="s">
        <v>72</v>
      </c>
      <c r="C45" s="16">
        <v>0.52</v>
      </c>
      <c r="D45" s="16">
        <v>2.1999999999999999E-2</v>
      </c>
      <c r="E45" s="16">
        <v>13.9</v>
      </c>
      <c r="F45" s="16">
        <v>8</v>
      </c>
      <c r="G45" s="5">
        <f t="shared" si="4"/>
        <v>4.2307692307692303E-2</v>
      </c>
      <c r="H45" s="5">
        <f t="shared" si="5"/>
        <v>0.58807692307692305</v>
      </c>
      <c r="I45" s="5">
        <f t="shared" si="6"/>
        <v>0.33846153846153842</v>
      </c>
      <c r="J45" s="5">
        <f t="shared" si="7"/>
        <v>1.7375</v>
      </c>
      <c r="K45" s="9">
        <f t="shared" si="8"/>
        <v>0.4001831501831502</v>
      </c>
      <c r="L45" s="9">
        <f t="shared" si="9"/>
        <v>0.13960113960113954</v>
      </c>
      <c r="M45" s="9">
        <f t="shared" si="10"/>
        <v>0.22866071428571433</v>
      </c>
    </row>
  </sheetData>
  <mergeCells count="4">
    <mergeCell ref="C1:E1"/>
    <mergeCell ref="C4:F4"/>
    <mergeCell ref="G4:J4"/>
    <mergeCell ref="K4:M4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F4CF0-B3ED-44F3-B225-18C07D15A658}">
  <dimension ref="A1:N37"/>
  <sheetViews>
    <sheetView workbookViewId="0">
      <selection activeCell="G1" sqref="G1"/>
    </sheetView>
  </sheetViews>
  <sheetFormatPr baseColWidth="10" defaultRowHeight="15" x14ac:dyDescent="0.25"/>
  <cols>
    <col min="1" max="1" width="4.28515625" customWidth="1"/>
    <col min="2" max="2" width="13.140625" customWidth="1"/>
    <col min="5" max="5" width="13.5703125" bestFit="1" customWidth="1"/>
    <col min="7" max="7" width="13" style="1" bestFit="1" customWidth="1"/>
    <col min="8" max="8" width="8.140625" style="1" bestFit="1" customWidth="1"/>
    <col min="9" max="10" width="6.140625" style="1" bestFit="1" customWidth="1"/>
    <col min="11" max="13" width="6.85546875" style="1" bestFit="1" customWidth="1"/>
    <col min="14" max="14" width="90" customWidth="1"/>
    <col min="21" max="23" width="3" bestFit="1" customWidth="1"/>
  </cols>
  <sheetData>
    <row r="1" spans="1:14" x14ac:dyDescent="0.25">
      <c r="B1" s="1"/>
      <c r="C1" s="23" t="s">
        <v>42</v>
      </c>
      <c r="D1" s="23"/>
      <c r="E1" s="23"/>
      <c r="F1" s="8"/>
      <c r="G1" s="20" t="s">
        <v>89</v>
      </c>
      <c r="H1" s="1" t="str">
        <f>IF(ABS(H2-0.5)&lt;1/SQRT(10),"nein","ja")</f>
        <v>nein</v>
      </c>
      <c r="I1" s="1" t="str">
        <f t="shared" ref="I1:J1" si="0">IF(ABS(I2-0.5)&lt;1/SQRT(10),"nein","ja")</f>
        <v>nein</v>
      </c>
      <c r="J1" s="1" t="str">
        <f t="shared" si="0"/>
        <v>nein</v>
      </c>
      <c r="N1" t="s">
        <v>46</v>
      </c>
    </row>
    <row r="2" spans="1:14" x14ac:dyDescent="0.25">
      <c r="B2" s="2" t="s">
        <v>37</v>
      </c>
      <c r="C2" s="3">
        <v>0.42</v>
      </c>
      <c r="D2" s="4">
        <f>0.297-0.02</f>
        <v>0.27699999999999997</v>
      </c>
      <c r="E2" s="6">
        <f>C2/D2</f>
        <v>1.5162454873646209</v>
      </c>
      <c r="G2" s="1" t="s">
        <v>36</v>
      </c>
      <c r="H2" s="11">
        <f>COUNTIF(K7:K16,"&gt;0")/10</f>
        <v>0.5</v>
      </c>
      <c r="I2" s="12">
        <f>COUNTIF(L7:L36,"&gt;0")/10</f>
        <v>0.4</v>
      </c>
      <c r="J2" s="13">
        <f>COUNTIF(M7:M36,"&gt;0")/10</f>
        <v>0.6</v>
      </c>
      <c r="K2" s="10"/>
      <c r="L2" s="10"/>
      <c r="M2" s="10"/>
    </row>
    <row r="3" spans="1:14" x14ac:dyDescent="0.25">
      <c r="B3" s="2" t="s">
        <v>38</v>
      </c>
      <c r="C3" s="3" t="s">
        <v>84</v>
      </c>
      <c r="D3" s="4" t="s">
        <v>85</v>
      </c>
      <c r="E3" s="7" t="s">
        <v>86</v>
      </c>
    </row>
    <row r="4" spans="1:14" x14ac:dyDescent="0.25">
      <c r="B4" s="1"/>
      <c r="C4" s="22" t="s">
        <v>34</v>
      </c>
      <c r="D4" s="22"/>
      <c r="E4" s="22"/>
      <c r="F4" s="22"/>
      <c r="G4" s="22" t="s">
        <v>41</v>
      </c>
      <c r="H4" s="22"/>
      <c r="I4" s="22"/>
      <c r="J4" s="22"/>
      <c r="K4" s="22" t="s">
        <v>35</v>
      </c>
      <c r="L4" s="22"/>
      <c r="M4" s="22"/>
    </row>
    <row r="5" spans="1:14" x14ac:dyDescent="0.25">
      <c r="B5" s="14" t="s">
        <v>33</v>
      </c>
      <c r="C5" s="15">
        <f>AVERAGE(C7:C36)</f>
        <v>0.59299999999999997</v>
      </c>
      <c r="D5" s="15">
        <f t="shared" ref="D5:M5" si="1">AVERAGE(D7:D36)</f>
        <v>2.2299999999999997E-2</v>
      </c>
      <c r="E5" s="15">
        <f t="shared" si="1"/>
        <v>11.542</v>
      </c>
      <c r="F5" s="15">
        <f t="shared" si="1"/>
        <v>7.2469999999999999</v>
      </c>
      <c r="G5" s="15">
        <f t="shared" si="1"/>
        <v>3.7887247177587305E-2</v>
      </c>
      <c r="H5" s="15">
        <f t="shared" si="1"/>
        <v>0.43341317451625788</v>
      </c>
      <c r="I5" s="15">
        <f t="shared" si="1"/>
        <v>0.27486774658591412</v>
      </c>
      <c r="J5" s="15">
        <f t="shared" si="1"/>
        <v>1.6229390282609546</v>
      </c>
      <c r="K5" s="15">
        <f t="shared" si="1"/>
        <v>3.1936129800613965E-2</v>
      </c>
      <c r="L5" s="15">
        <f t="shared" si="1"/>
        <v>-7.6976657548224218E-3</v>
      </c>
      <c r="M5" s="15">
        <f t="shared" si="1"/>
        <v>7.0366930543534281E-2</v>
      </c>
    </row>
    <row r="6" spans="1:14" x14ac:dyDescent="0.25">
      <c r="B6" s="2" t="s">
        <v>0</v>
      </c>
      <c r="C6" s="2" t="s">
        <v>1</v>
      </c>
      <c r="D6" s="2" t="s">
        <v>2</v>
      </c>
      <c r="E6" s="3" t="s">
        <v>39</v>
      </c>
      <c r="F6" s="4" t="s">
        <v>40</v>
      </c>
      <c r="G6" s="2" t="s">
        <v>90</v>
      </c>
      <c r="H6" s="3" t="s">
        <v>87</v>
      </c>
      <c r="I6" s="4" t="s">
        <v>88</v>
      </c>
      <c r="J6" s="7" t="s">
        <v>86</v>
      </c>
      <c r="K6" s="3" t="s">
        <v>87</v>
      </c>
      <c r="L6" s="4" t="s">
        <v>88</v>
      </c>
      <c r="M6" s="7" t="s">
        <v>86</v>
      </c>
    </row>
    <row r="7" spans="1:14" x14ac:dyDescent="0.25">
      <c r="A7" s="19">
        <v>1</v>
      </c>
      <c r="B7" s="2" t="s">
        <v>75</v>
      </c>
      <c r="C7" s="16">
        <v>0.55000000000000004</v>
      </c>
      <c r="D7" s="16">
        <v>2.1999999999999999E-2</v>
      </c>
      <c r="E7" s="16">
        <v>10.3</v>
      </c>
      <c r="F7" s="16">
        <v>6.5</v>
      </c>
      <c r="G7" s="5">
        <f>D7/C7</f>
        <v>3.9999999999999994E-2</v>
      </c>
      <c r="H7" s="5">
        <f>E7*$G7</f>
        <v>0.41199999999999998</v>
      </c>
      <c r="I7" s="5">
        <f>F7*$G7</f>
        <v>0.25999999999999995</v>
      </c>
      <c r="J7" s="5">
        <f>H7/I7</f>
        <v>1.5846153846153848</v>
      </c>
      <c r="K7" s="9">
        <f>(H7-C$2)/C$2</f>
        <v>-1.9047619047619067E-2</v>
      </c>
      <c r="L7" s="9">
        <f>(I7-D$2)/D$2</f>
        <v>-6.1371841155234717E-2</v>
      </c>
      <c r="M7" s="9">
        <f>(J7-E$2)/E$2</f>
        <v>4.509157509157518E-2</v>
      </c>
    </row>
    <row r="8" spans="1:14" x14ac:dyDescent="0.25">
      <c r="A8" s="19">
        <v>2</v>
      </c>
      <c r="B8" s="2" t="s">
        <v>76</v>
      </c>
      <c r="C8" s="16">
        <v>0.54</v>
      </c>
      <c r="D8" s="16">
        <v>2.1999999999999999E-2</v>
      </c>
      <c r="E8" s="16">
        <v>11.6</v>
      </c>
      <c r="F8" s="16">
        <v>7.25</v>
      </c>
      <c r="G8" s="5">
        <f t="shared" ref="G8:G9" si="2">D8/C8</f>
        <v>4.0740740740740737E-2</v>
      </c>
      <c r="H8" s="5">
        <f t="shared" ref="H8:I9" si="3">E8*$G8</f>
        <v>0.47259259259259251</v>
      </c>
      <c r="I8" s="5">
        <f t="shared" si="3"/>
        <v>0.29537037037037034</v>
      </c>
      <c r="J8" s="5">
        <f t="shared" ref="J8:J9" si="4">H8/I8</f>
        <v>1.5999999999999999</v>
      </c>
      <c r="K8" s="9">
        <f t="shared" ref="K8:M16" si="5">(H8-C$2)/C$2</f>
        <v>0.12522045855379174</v>
      </c>
      <c r="L8" s="9">
        <f t="shared" si="5"/>
        <v>6.6319026607835285E-2</v>
      </c>
      <c r="M8" s="9">
        <f t="shared" si="5"/>
        <v>5.5238095238095142E-2</v>
      </c>
    </row>
    <row r="9" spans="1:14" x14ac:dyDescent="0.25">
      <c r="A9" s="19">
        <v>3</v>
      </c>
      <c r="B9" s="2" t="s">
        <v>77</v>
      </c>
      <c r="C9" s="16">
        <v>0.6</v>
      </c>
      <c r="D9" s="16">
        <v>2.5000000000000001E-2</v>
      </c>
      <c r="E9" s="16">
        <v>9.5</v>
      </c>
      <c r="F9" s="16">
        <v>6.6</v>
      </c>
      <c r="G9" s="5">
        <f t="shared" si="2"/>
        <v>4.1666666666666671E-2</v>
      </c>
      <c r="H9" s="5">
        <f t="shared" si="3"/>
        <v>0.39583333333333337</v>
      </c>
      <c r="I9" s="5">
        <f t="shared" si="3"/>
        <v>0.27500000000000002</v>
      </c>
      <c r="J9" s="5">
        <f t="shared" si="4"/>
        <v>1.4393939393939394</v>
      </c>
      <c r="K9" s="9">
        <f t="shared" si="5"/>
        <v>-5.7539682539682419E-2</v>
      </c>
      <c r="L9" s="9">
        <f t="shared" si="5"/>
        <v>-7.2202166064980018E-3</v>
      </c>
      <c r="M9" s="9">
        <f t="shared" si="5"/>
        <v>-5.0685425685425653E-2</v>
      </c>
    </row>
    <row r="10" spans="1:14" x14ac:dyDescent="0.25">
      <c r="A10" s="19">
        <v>4</v>
      </c>
      <c r="B10" s="2" t="s">
        <v>78</v>
      </c>
      <c r="C10" s="16">
        <v>0.56999999999999995</v>
      </c>
      <c r="D10" s="16">
        <v>0.02</v>
      </c>
      <c r="E10" s="16">
        <v>12.9</v>
      </c>
      <c r="F10" s="16">
        <v>7.8</v>
      </c>
      <c r="G10" s="5">
        <f t="shared" ref="G10:G16" si="6">D10/C10</f>
        <v>3.5087719298245619E-2</v>
      </c>
      <c r="H10" s="5">
        <f t="shared" ref="H10:H16" si="7">E10*$G10</f>
        <v>0.4526315789473685</v>
      </c>
      <c r="I10" s="5">
        <f t="shared" ref="I10:I16" si="8">F10*$G10</f>
        <v>0.27368421052631581</v>
      </c>
      <c r="J10" s="5">
        <f t="shared" ref="J10:J16" si="9">H10/I10</f>
        <v>1.653846153846154</v>
      </c>
      <c r="K10" s="9">
        <f t="shared" si="5"/>
        <v>7.7694235588972649E-2</v>
      </c>
      <c r="L10" s="9">
        <f t="shared" si="5"/>
        <v>-1.1970359110773146E-2</v>
      </c>
      <c r="M10" s="9">
        <f t="shared" si="5"/>
        <v>9.0750915750915817E-2</v>
      </c>
    </row>
    <row r="11" spans="1:14" x14ac:dyDescent="0.25">
      <c r="A11" s="19">
        <v>5</v>
      </c>
      <c r="B11" s="2" t="s">
        <v>79</v>
      </c>
      <c r="C11" s="16">
        <v>0.62</v>
      </c>
      <c r="D11" s="16">
        <v>1.7999999999999999E-2</v>
      </c>
      <c r="E11" s="16">
        <v>13.92</v>
      </c>
      <c r="F11" s="16">
        <v>8.1999999999999993</v>
      </c>
      <c r="G11" s="5">
        <f t="shared" si="6"/>
        <v>2.9032258064516127E-2</v>
      </c>
      <c r="H11" s="5">
        <f t="shared" si="7"/>
        <v>0.40412903225806446</v>
      </c>
      <c r="I11" s="5">
        <f t="shared" si="8"/>
        <v>0.23806451612903223</v>
      </c>
      <c r="J11" s="5">
        <f t="shared" si="9"/>
        <v>1.6975609756097561</v>
      </c>
      <c r="K11" s="9">
        <f t="shared" si="5"/>
        <v>-3.7788018433179825E-2</v>
      </c>
      <c r="L11" s="9">
        <f t="shared" si="5"/>
        <v>-0.14056131361360194</v>
      </c>
      <c r="M11" s="9">
        <f t="shared" si="5"/>
        <v>0.11958188153310101</v>
      </c>
    </row>
    <row r="12" spans="1:14" x14ac:dyDescent="0.25">
      <c r="A12" s="19">
        <v>6</v>
      </c>
      <c r="B12" s="2" t="s">
        <v>80</v>
      </c>
      <c r="C12" s="16">
        <v>0.51</v>
      </c>
      <c r="D12" s="16">
        <v>1.9E-2</v>
      </c>
      <c r="E12" s="16">
        <v>9.6999999999999993</v>
      </c>
      <c r="F12" s="16">
        <v>4.3</v>
      </c>
      <c r="G12" s="5">
        <f t="shared" si="6"/>
        <v>3.7254901960784313E-2</v>
      </c>
      <c r="H12" s="5">
        <f t="shared" si="7"/>
        <v>0.3613725490196078</v>
      </c>
      <c r="I12" s="5">
        <f t="shared" si="8"/>
        <v>0.16019607843137254</v>
      </c>
      <c r="J12" s="5">
        <f t="shared" si="9"/>
        <v>2.2558139534883721</v>
      </c>
      <c r="K12" s="9">
        <f t="shared" si="5"/>
        <v>-0.13958916900093377</v>
      </c>
      <c r="L12" s="18">
        <f t="shared" si="5"/>
        <v>-0.42167480710695826</v>
      </c>
      <c r="M12" s="18">
        <f t="shared" si="5"/>
        <v>0.48776301218161683</v>
      </c>
    </row>
    <row r="13" spans="1:14" x14ac:dyDescent="0.25">
      <c r="A13" s="19">
        <v>7</v>
      </c>
      <c r="B13" s="2" t="s">
        <v>81</v>
      </c>
      <c r="C13" s="16">
        <v>0.61</v>
      </c>
      <c r="D13" s="16">
        <v>2.3E-2</v>
      </c>
      <c r="E13" s="16">
        <v>11.9</v>
      </c>
      <c r="F13" s="16">
        <v>8.42</v>
      </c>
      <c r="G13" s="5">
        <f t="shared" si="6"/>
        <v>3.7704918032786888E-2</v>
      </c>
      <c r="H13" s="5">
        <f t="shared" si="7"/>
        <v>0.44868852459016401</v>
      </c>
      <c r="I13" s="5">
        <f t="shared" si="8"/>
        <v>0.31747540983606559</v>
      </c>
      <c r="J13" s="5">
        <f t="shared" si="9"/>
        <v>1.4133016627078385</v>
      </c>
      <c r="K13" s="9">
        <f t="shared" si="5"/>
        <v>6.8306010928961963E-2</v>
      </c>
      <c r="L13" s="9">
        <f t="shared" si="5"/>
        <v>0.14612061312659072</v>
      </c>
      <c r="M13" s="9">
        <f t="shared" si="5"/>
        <v>-6.7893903404592212E-2</v>
      </c>
    </row>
    <row r="14" spans="1:14" x14ac:dyDescent="0.25">
      <c r="A14" s="19">
        <v>8</v>
      </c>
      <c r="B14" s="2" t="s">
        <v>19</v>
      </c>
      <c r="C14" s="16">
        <v>0.52</v>
      </c>
      <c r="D14" s="16">
        <v>2.3E-2</v>
      </c>
      <c r="E14" s="16">
        <v>10</v>
      </c>
      <c r="F14" s="17">
        <v>7.5</v>
      </c>
      <c r="G14" s="5">
        <f t="shared" si="6"/>
        <v>4.4230769230769226E-2</v>
      </c>
      <c r="H14" s="5">
        <f t="shared" si="7"/>
        <v>0.44230769230769229</v>
      </c>
      <c r="I14" s="5">
        <f t="shared" si="8"/>
        <v>0.33173076923076922</v>
      </c>
      <c r="J14" s="5">
        <f t="shared" si="9"/>
        <v>1.3333333333333333</v>
      </c>
      <c r="K14" s="9">
        <f t="shared" si="5"/>
        <v>5.3113553113553112E-2</v>
      </c>
      <c r="L14" s="9">
        <f t="shared" si="5"/>
        <v>0.19758400444321031</v>
      </c>
      <c r="M14" s="9">
        <f t="shared" si="5"/>
        <v>-0.12063492063492069</v>
      </c>
    </row>
    <row r="15" spans="1:14" x14ac:dyDescent="0.25">
      <c r="A15" s="19">
        <v>9</v>
      </c>
      <c r="B15" s="2" t="s">
        <v>82</v>
      </c>
      <c r="C15" s="16">
        <v>0.67</v>
      </c>
      <c r="D15" s="16">
        <v>0.03</v>
      </c>
      <c r="E15" s="16">
        <v>13.3</v>
      </c>
      <c r="F15" s="16">
        <v>8.9</v>
      </c>
      <c r="G15" s="5">
        <f t="shared" si="6"/>
        <v>4.4776119402985072E-2</v>
      </c>
      <c r="H15" s="5">
        <f t="shared" si="7"/>
        <v>0.59552238805970148</v>
      </c>
      <c r="I15" s="5">
        <f t="shared" si="8"/>
        <v>0.39850746268656717</v>
      </c>
      <c r="J15" s="5">
        <f t="shared" si="9"/>
        <v>1.49438202247191</v>
      </c>
      <c r="K15" s="18">
        <f t="shared" si="5"/>
        <v>0.41791044776119407</v>
      </c>
      <c r="L15" s="9">
        <f t="shared" si="5"/>
        <v>0.4386550999515062</v>
      </c>
      <c r="M15" s="9">
        <f t="shared" si="5"/>
        <v>-1.4419475655430799E-2</v>
      </c>
    </row>
    <row r="16" spans="1:14" x14ac:dyDescent="0.25">
      <c r="A16" s="19">
        <v>10</v>
      </c>
      <c r="B16" s="2" t="s">
        <v>83</v>
      </c>
      <c r="C16" s="16">
        <v>0.74</v>
      </c>
      <c r="D16" s="16">
        <v>2.1000000000000001E-2</v>
      </c>
      <c r="E16" s="16">
        <v>12.3</v>
      </c>
      <c r="F16" s="16">
        <v>7</v>
      </c>
      <c r="G16" s="5">
        <f t="shared" si="6"/>
        <v>2.837837837837838E-2</v>
      </c>
      <c r="H16" s="5">
        <f t="shared" si="7"/>
        <v>0.3490540540540541</v>
      </c>
      <c r="I16" s="5">
        <f t="shared" si="8"/>
        <v>0.19864864864864867</v>
      </c>
      <c r="J16" s="5">
        <f t="shared" si="9"/>
        <v>1.7571428571428571</v>
      </c>
      <c r="K16" s="9">
        <f t="shared" si="5"/>
        <v>-0.16891891891891878</v>
      </c>
      <c r="L16" s="9">
        <f t="shared" si="5"/>
        <v>-0.28285686408430072</v>
      </c>
      <c r="M16" s="9">
        <f t="shared" si="5"/>
        <v>0.15887755102040815</v>
      </c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</sheetData>
  <mergeCells count="4">
    <mergeCell ref="C1:E1"/>
    <mergeCell ref="C4:F4"/>
    <mergeCell ref="G4:J4"/>
    <mergeCell ref="K4:M4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81A1A-7691-4D30-B6A8-48C0227361ED}">
  <dimension ref="A1"/>
  <sheetViews>
    <sheetView zoomScale="120" zoomScaleNormal="120" workbookViewId="0">
      <selection activeCell="F27" sqref="F27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5CA08-35D3-40B9-B3FB-5CEA59D4B6F5}">
  <dimension ref="B1:B86"/>
  <sheetViews>
    <sheetView workbookViewId="0">
      <selection activeCell="C27" sqref="C27"/>
    </sheetView>
  </sheetViews>
  <sheetFormatPr baseColWidth="10" defaultRowHeight="15" x14ac:dyDescent="0.25"/>
  <sheetData>
    <row r="1" spans="2:2" x14ac:dyDescent="0.25">
      <c r="B1" t="str">
        <f>'reinhardswald-22-12-10'!G6</f>
        <v>Daumen/Arm</v>
      </c>
    </row>
    <row r="2" spans="2:2" x14ac:dyDescent="0.25">
      <c r="B2" s="21">
        <f>'reinhardswald-22-12-10'!G7</f>
        <v>4.1509433962264149E-2</v>
      </c>
    </row>
    <row r="3" spans="2:2" x14ac:dyDescent="0.25">
      <c r="B3" s="21">
        <f>'reinhardswald-22-12-10'!G8</f>
        <v>5.1020408163265307E-2</v>
      </c>
    </row>
    <row r="4" spans="2:2" x14ac:dyDescent="0.25">
      <c r="B4" s="21">
        <f>'reinhardswald-22-12-10'!G9</f>
        <v>4.8936170212765959E-2</v>
      </c>
    </row>
    <row r="5" spans="2:2" x14ac:dyDescent="0.25">
      <c r="B5" s="21">
        <f>'reinhardswald-22-12-10'!G10</f>
        <v>4.3103448275862072E-2</v>
      </c>
    </row>
    <row r="6" spans="2:2" x14ac:dyDescent="0.25">
      <c r="B6" s="21">
        <f>'reinhardswald-22-12-10'!G11</f>
        <v>3.8297872340425532E-2</v>
      </c>
    </row>
    <row r="7" spans="2:2" x14ac:dyDescent="0.25">
      <c r="B7" s="21">
        <f>'reinhardswald-22-12-10'!G12</f>
        <v>3.5714285714285712E-2</v>
      </c>
    </row>
    <row r="8" spans="2:2" x14ac:dyDescent="0.25">
      <c r="B8" s="21">
        <f>'reinhardswald-22-12-10'!G13</f>
        <v>4.0322580645161296E-2</v>
      </c>
    </row>
    <row r="9" spans="2:2" x14ac:dyDescent="0.25">
      <c r="B9" s="21">
        <f>'reinhardswald-22-12-10'!G14</f>
        <v>3.3333333333333333E-2</v>
      </c>
    </row>
    <row r="10" spans="2:2" x14ac:dyDescent="0.25">
      <c r="B10" s="21">
        <f>'reinhardswald-22-12-10'!G15</f>
        <v>4.2857142857142851E-2</v>
      </c>
    </row>
    <row r="11" spans="2:2" x14ac:dyDescent="0.25">
      <c r="B11" s="21">
        <f>'reinhardswald-22-12-10'!G16</f>
        <v>3.8461538461538464E-2</v>
      </c>
    </row>
    <row r="12" spans="2:2" x14ac:dyDescent="0.25">
      <c r="B12" s="21">
        <f>'reinhardswald-22-12-10'!G17</f>
        <v>4.4444444444444439E-2</v>
      </c>
    </row>
    <row r="13" spans="2:2" x14ac:dyDescent="0.25">
      <c r="B13" s="21">
        <f>'reinhardswald-22-12-10'!G18</f>
        <v>3.3333333333333333E-2</v>
      </c>
    </row>
    <row r="14" spans="2:2" x14ac:dyDescent="0.25">
      <c r="B14" s="21">
        <f>'reinhardswald-22-12-10'!G19</f>
        <v>3.5593220338983052E-2</v>
      </c>
    </row>
    <row r="15" spans="2:2" x14ac:dyDescent="0.25">
      <c r="B15" s="21">
        <f>'reinhardswald-22-12-10'!G20</f>
        <v>3.7735849056603772E-2</v>
      </c>
    </row>
    <row r="16" spans="2:2" x14ac:dyDescent="0.25">
      <c r="B16" s="21">
        <f>'reinhardswald-22-12-10'!G21</f>
        <v>4.5454545454545456E-2</v>
      </c>
    </row>
    <row r="17" spans="2:2" x14ac:dyDescent="0.25">
      <c r="B17" s="21">
        <f>'reinhardswald-22-12-10'!G22</f>
        <v>3.6065573770491799E-2</v>
      </c>
    </row>
    <row r="18" spans="2:2" x14ac:dyDescent="0.25">
      <c r="B18" s="21">
        <f>'reinhardswald-22-12-10'!G23</f>
        <v>4.3137254901960784E-2</v>
      </c>
    </row>
    <row r="19" spans="2:2" x14ac:dyDescent="0.25">
      <c r="B19" s="21">
        <f>'reinhardswald-22-12-10'!G24</f>
        <v>4.4230769230769226E-2</v>
      </c>
    </row>
    <row r="20" spans="2:2" x14ac:dyDescent="0.25">
      <c r="B20" s="21">
        <f>'reinhardswald-22-12-10'!G25</f>
        <v>3.9285714285714278E-2</v>
      </c>
    </row>
    <row r="21" spans="2:2" x14ac:dyDescent="0.25">
      <c r="B21" s="21">
        <f>'reinhardswald-22-12-10'!G26</f>
        <v>5.1063829787234047E-2</v>
      </c>
    </row>
    <row r="22" spans="2:2" x14ac:dyDescent="0.25">
      <c r="B22" s="21">
        <f>'reinhardswald-22-12-10'!G27</f>
        <v>4.1818181818181817E-2</v>
      </c>
    </row>
    <row r="23" spans="2:2" x14ac:dyDescent="0.25">
      <c r="B23" s="21">
        <f>'reinhardswald-22-12-10'!G28</f>
        <v>4.6296296296296294E-2</v>
      </c>
    </row>
    <row r="24" spans="2:2" x14ac:dyDescent="0.25">
      <c r="B24" s="21">
        <f>'reinhardswald-22-12-10'!G29</f>
        <v>3.2258064516129031E-2</v>
      </c>
    </row>
    <row r="25" spans="2:2" x14ac:dyDescent="0.25">
      <c r="B25" s="21">
        <f>'reinhardswald-22-12-10'!G30</f>
        <v>4.0677966101694919E-2</v>
      </c>
    </row>
    <row r="26" spans="2:2" x14ac:dyDescent="0.25">
      <c r="B26" s="21">
        <f>'reinhardswald-22-12-10'!G31</f>
        <v>4.2372881355932208E-2</v>
      </c>
    </row>
    <row r="27" spans="2:2" x14ac:dyDescent="0.25">
      <c r="B27" s="21">
        <f>'reinhardswald-22-12-10'!G32</f>
        <v>3.9215686274509803E-2</v>
      </c>
    </row>
    <row r="28" spans="2:2" x14ac:dyDescent="0.25">
      <c r="B28" s="21">
        <f>'reinhardswald-22-12-10'!G33</f>
        <v>3.8461538461538464E-2</v>
      </c>
    </row>
    <row r="29" spans="2:2" x14ac:dyDescent="0.25">
      <c r="B29" s="21">
        <f>'reinhardswald-22-12-10'!G34</f>
        <v>3.9655172413793106E-2</v>
      </c>
    </row>
    <row r="30" spans="2:2" x14ac:dyDescent="0.25">
      <c r="B30" s="21">
        <f>'reinhardswald-22-12-10'!G35</f>
        <v>4.2372881355932208E-2</v>
      </c>
    </row>
    <row r="31" spans="2:2" x14ac:dyDescent="0.25">
      <c r="B31" s="21">
        <f>'reinhardswald-22-12-10'!G36</f>
        <v>3.5593220338983052E-2</v>
      </c>
    </row>
    <row r="32" spans="2:2" x14ac:dyDescent="0.25">
      <c r="B32">
        <f>'MMA-Köln-22-08-27'!G7</f>
        <v>4.7540983606557383E-2</v>
      </c>
    </row>
    <row r="33" spans="2:2" x14ac:dyDescent="0.25">
      <c r="B33">
        <f>'MMA-Köln-22-08-27'!G8</f>
        <v>3.3333333333333326E-2</v>
      </c>
    </row>
    <row r="34" spans="2:2" x14ac:dyDescent="0.25">
      <c r="B34">
        <f>'MMA-Köln-22-08-27'!G9</f>
        <v>4.4262295081967211E-2</v>
      </c>
    </row>
    <row r="35" spans="2:2" x14ac:dyDescent="0.25">
      <c r="B35">
        <f>'MMA-Köln-22-08-27'!G10</f>
        <v>3.4482758620689662E-2</v>
      </c>
    </row>
    <row r="36" spans="2:2" x14ac:dyDescent="0.25">
      <c r="B36">
        <f>'MMA-Köln-22-08-27'!G11</f>
        <v>3.1034482758620689E-2</v>
      </c>
    </row>
    <row r="37" spans="2:2" x14ac:dyDescent="0.25">
      <c r="B37">
        <f>'MMA-Köln-22-08-27'!G12</f>
        <v>3.0303030303030304E-2</v>
      </c>
    </row>
    <row r="38" spans="2:2" x14ac:dyDescent="0.25">
      <c r="B38">
        <f>'MMA-Köln-22-08-27'!G13</f>
        <v>3.9682539682539687E-2</v>
      </c>
    </row>
    <row r="39" spans="2:2" x14ac:dyDescent="0.25">
      <c r="B39">
        <f>'MMA-Köln-22-08-27'!G14</f>
        <v>3.3802816901408454E-2</v>
      </c>
    </row>
    <row r="40" spans="2:2" x14ac:dyDescent="0.25">
      <c r="B40">
        <f>'MMA-Köln-22-08-27'!G15</f>
        <v>2.9090909090909091E-2</v>
      </c>
    </row>
    <row r="41" spans="2:2" x14ac:dyDescent="0.25">
      <c r="B41">
        <f>'MMA-Köln-22-08-27'!G16</f>
        <v>3.4285714285714287E-2</v>
      </c>
    </row>
    <row r="42" spans="2:2" x14ac:dyDescent="0.25">
      <c r="B42">
        <f>'MMA-Köln-22-08-27'!G17</f>
        <v>3.5714285714285712E-2</v>
      </c>
    </row>
    <row r="43" spans="2:2" x14ac:dyDescent="0.25">
      <c r="B43">
        <f>'MMA-Köln-22-08-27'!G18</f>
        <v>3.6206896551724141E-2</v>
      </c>
    </row>
    <row r="44" spans="2:2" x14ac:dyDescent="0.25">
      <c r="B44">
        <f>'MMA-Köln-22-08-27'!G19</f>
        <v>3.7037037037037035E-2</v>
      </c>
    </row>
    <row r="45" spans="2:2" x14ac:dyDescent="0.25">
      <c r="B45">
        <f>'MMA-Köln-22-08-27'!G20</f>
        <v>3.6065573770491799E-2</v>
      </c>
    </row>
    <row r="46" spans="2:2" x14ac:dyDescent="0.25">
      <c r="B46">
        <f>'MMA-Köln-22-08-27'!G21</f>
        <v>3.4482758620689662E-2</v>
      </c>
    </row>
    <row r="47" spans="2:2" x14ac:dyDescent="0.25">
      <c r="B47">
        <f>'MMA-Köln-22-08-27'!G22</f>
        <v>3.3333333333333333E-2</v>
      </c>
    </row>
    <row r="48" spans="2:2" x14ac:dyDescent="0.25">
      <c r="B48">
        <f>'MMA-Köln-22-08-27'!G23</f>
        <v>3.3333333333333333E-2</v>
      </c>
    </row>
    <row r="49" spans="2:2" x14ac:dyDescent="0.25">
      <c r="B49">
        <f>'MMA-Köln-22-08-27'!G24</f>
        <v>4.2016806722689079E-2</v>
      </c>
    </row>
    <row r="50" spans="2:2" x14ac:dyDescent="0.25">
      <c r="B50">
        <f>'MMA-Köln-22-08-27'!G25</f>
        <v>3.5714285714285712E-2</v>
      </c>
    </row>
    <row r="51" spans="2:2" x14ac:dyDescent="0.25">
      <c r="B51">
        <f>'MMA-Köln-22-08-27'!G26</f>
        <v>4.0983606557377053E-2</v>
      </c>
    </row>
    <row r="52" spans="2:2" x14ac:dyDescent="0.25">
      <c r="B52">
        <f>'MMA-Köln-22-08-27'!G27</f>
        <v>2.0689655172413796E-2</v>
      </c>
    </row>
    <row r="53" spans="2:2" x14ac:dyDescent="0.25">
      <c r="B53">
        <f>'MMA-Köln-22-08-27'!G28</f>
        <v>4.5999999999999999E-2</v>
      </c>
    </row>
    <row r="54" spans="2:2" x14ac:dyDescent="0.25">
      <c r="B54">
        <f>'MMA-Köln-22-08-27'!G29</f>
        <v>0.03</v>
      </c>
    </row>
    <row r="55" spans="2:2" x14ac:dyDescent="0.25">
      <c r="B55">
        <f>'MMA-Köln-22-08-27'!G30</f>
        <v>3.7735849056603772E-2</v>
      </c>
    </row>
    <row r="56" spans="2:2" x14ac:dyDescent="0.25">
      <c r="B56">
        <f>'MMA-Köln-22-08-27'!G31</f>
        <v>3.125E-2</v>
      </c>
    </row>
    <row r="57" spans="2:2" x14ac:dyDescent="0.25">
      <c r="B57">
        <f>'MMA-Köln-22-08-27'!G32</f>
        <v>3.2758620689655175E-2</v>
      </c>
    </row>
    <row r="58" spans="2:2" x14ac:dyDescent="0.25">
      <c r="B58">
        <f>'MMA-Köln-22-08-27'!G33</f>
        <v>3.6065573770491799E-2</v>
      </c>
    </row>
    <row r="59" spans="2:2" x14ac:dyDescent="0.25">
      <c r="B59">
        <f>'MMA-Köln-22-08-27'!G34</f>
        <v>3.5849056603773584E-2</v>
      </c>
    </row>
    <row r="60" spans="2:2" x14ac:dyDescent="0.25">
      <c r="B60">
        <f>'MMA-Köln-22-08-27'!G35</f>
        <v>2.8000000000000001E-2</v>
      </c>
    </row>
    <row r="61" spans="2:2" x14ac:dyDescent="0.25">
      <c r="B61">
        <f>'MMA-Köln-22-08-27'!G36</f>
        <v>3.2786885245901641E-2</v>
      </c>
    </row>
    <row r="62" spans="2:2" x14ac:dyDescent="0.25">
      <c r="B62">
        <f>'MMA-Köln-22-08-27'!G37</f>
        <v>4.1666666666666671E-2</v>
      </c>
    </row>
    <row r="63" spans="2:2" x14ac:dyDescent="0.25">
      <c r="B63">
        <f>'MMA-Köln-22-08-27'!G38</f>
        <v>2.7586206896551727E-2</v>
      </c>
    </row>
    <row r="64" spans="2:2" x14ac:dyDescent="0.25">
      <c r="B64">
        <f>'MMA-Köln-22-08-27'!G39</f>
        <v>2.0312499999999997E-2</v>
      </c>
    </row>
    <row r="65" spans="2:2" x14ac:dyDescent="0.25">
      <c r="B65">
        <f>'MMA-Köln-22-08-27'!G40</f>
        <v>3.5483870967741936E-2</v>
      </c>
    </row>
    <row r="66" spans="2:2" x14ac:dyDescent="0.25">
      <c r="B66">
        <f>'MMA-Köln-22-08-27'!G41</f>
        <v>3.1578947368421054E-2</v>
      </c>
    </row>
    <row r="67" spans="2:2" x14ac:dyDescent="0.25">
      <c r="B67">
        <f>'MMA-Köln-22-08-27'!G42</f>
        <v>3.5937499999999997E-2</v>
      </c>
    </row>
    <row r="68" spans="2:2" x14ac:dyDescent="0.25">
      <c r="B68">
        <f>'MMA-Köln-22-08-27'!G43</f>
        <v>2.5396825396825397E-2</v>
      </c>
    </row>
    <row r="69" spans="2:2" x14ac:dyDescent="0.25">
      <c r="B69">
        <f>'MMA-Köln-22-08-27'!G44</f>
        <v>4.4642857142857144E-2</v>
      </c>
    </row>
    <row r="70" spans="2:2" x14ac:dyDescent="0.25">
      <c r="B70">
        <f>'MMA-Köln-22-08-27'!G45</f>
        <v>4.2307692307692303E-2</v>
      </c>
    </row>
    <row r="71" spans="2:2" x14ac:dyDescent="0.25">
      <c r="B71" s="21">
        <f>'Meißen-22-10-11'!G7</f>
        <v>3.9999999999999994E-2</v>
      </c>
    </row>
    <row r="72" spans="2:2" x14ac:dyDescent="0.25">
      <c r="B72" s="21">
        <f>'Meißen-22-10-11'!G8</f>
        <v>4.0740740740740737E-2</v>
      </c>
    </row>
    <row r="73" spans="2:2" x14ac:dyDescent="0.25">
      <c r="B73" s="21">
        <f>'Meißen-22-10-11'!G9</f>
        <v>4.1666666666666671E-2</v>
      </c>
    </row>
    <row r="74" spans="2:2" x14ac:dyDescent="0.25">
      <c r="B74" s="21">
        <f>'Meißen-22-10-11'!G10</f>
        <v>3.5087719298245619E-2</v>
      </c>
    </row>
    <row r="75" spans="2:2" x14ac:dyDescent="0.25">
      <c r="B75" s="21">
        <f>'Meißen-22-10-11'!G11</f>
        <v>2.9032258064516127E-2</v>
      </c>
    </row>
    <row r="76" spans="2:2" x14ac:dyDescent="0.25">
      <c r="B76" s="21">
        <f>'Meißen-22-10-11'!G12</f>
        <v>3.7254901960784313E-2</v>
      </c>
    </row>
    <row r="77" spans="2:2" x14ac:dyDescent="0.25">
      <c r="B77" s="21">
        <f>'Meißen-22-10-11'!G13</f>
        <v>3.7704918032786888E-2</v>
      </c>
    </row>
    <row r="78" spans="2:2" x14ac:dyDescent="0.25">
      <c r="B78" s="21">
        <f>'Meißen-22-10-11'!G14</f>
        <v>4.4230769230769226E-2</v>
      </c>
    </row>
    <row r="79" spans="2:2" x14ac:dyDescent="0.25">
      <c r="B79" s="21">
        <f>'Meißen-22-10-11'!G15</f>
        <v>4.4776119402985072E-2</v>
      </c>
    </row>
    <row r="80" spans="2:2" x14ac:dyDescent="0.25">
      <c r="B80" s="21">
        <f>'Meißen-22-10-11'!G16</f>
        <v>2.837837837837838E-2</v>
      </c>
    </row>
    <row r="81" spans="2:2" x14ac:dyDescent="0.25">
      <c r="B81" s="21"/>
    </row>
    <row r="82" spans="2:2" x14ac:dyDescent="0.25">
      <c r="B82" s="21"/>
    </row>
    <row r="83" spans="2:2" x14ac:dyDescent="0.25">
      <c r="B83" s="21"/>
    </row>
    <row r="84" spans="2:2" x14ac:dyDescent="0.25">
      <c r="B84" s="21"/>
    </row>
    <row r="85" spans="2:2" x14ac:dyDescent="0.25">
      <c r="B85" s="21"/>
    </row>
    <row r="86" spans="2:2" x14ac:dyDescent="0.25">
      <c r="B86" s="2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reinhardswald-22-12-10</vt:lpstr>
      <vt:lpstr>MMA-Köln-22-08-27</vt:lpstr>
      <vt:lpstr>Meißen-22-10-11</vt:lpstr>
      <vt:lpstr>peilfehler</vt:lpstr>
      <vt:lpstr>peilwinkel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riemer</dc:creator>
  <cp:lastModifiedBy>riemer</cp:lastModifiedBy>
  <dcterms:created xsi:type="dcterms:W3CDTF">2022-12-12T07:43:02Z</dcterms:created>
  <dcterms:modified xsi:type="dcterms:W3CDTF">2022-12-15T23:01:41Z</dcterms:modified>
</cp:coreProperties>
</file>